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1401\amirata lotfi\"/>
    </mc:Choice>
  </mc:AlternateContent>
  <bookViews>
    <workbookView xWindow="0" yWindow="0" windowWidth="19200" windowHeight="6540" activeTab="2"/>
  </bookViews>
  <sheets>
    <sheet name="Sheet1" sheetId="1" r:id="rId1"/>
    <sheet name="INPUT" sheetId="4" r:id="rId2"/>
    <sheet name="مشخصات فنی" sheetId="3" r:id="rId3"/>
    <sheet name="تاییدیه اجزا" sheetId="6" r:id="rId4"/>
    <sheet name="گواهی" sheetId="7" r:id="rId5"/>
  </sheets>
  <definedNames>
    <definedName name="_xlnm.Print_Area" localSheetId="3">'تاییدیه اجزا'!$A$1:$G$79</definedName>
    <definedName name="_xlnm.Print_Area" localSheetId="2">'مشخصات فنی'!$A$1:$G$84</definedName>
    <definedName name="_xlnm.Print_Titles" localSheetId="3">'تاییدیه اجزا'!$1:$4</definedName>
    <definedName name="_xlnm.Print_Titles" localSheetId="2">'مشخصات فنی'!$1:$3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H26" i="7"/>
  <c r="F31" i="7" l="1"/>
  <c r="H31" i="7"/>
  <c r="H30" i="7"/>
  <c r="F30" i="7"/>
  <c r="H29" i="7"/>
  <c r="F29" i="7"/>
  <c r="H28" i="7"/>
  <c r="F28" i="7"/>
  <c r="H27" i="7"/>
  <c r="F27" i="7"/>
  <c r="F26" i="7"/>
  <c r="F9" i="7" l="1"/>
  <c r="J24" i="7"/>
  <c r="G24" i="7"/>
  <c r="J22" i="7"/>
  <c r="G22" i="7"/>
  <c r="F20" i="7"/>
  <c r="F18" i="7"/>
  <c r="J16" i="7"/>
  <c r="H16" i="7"/>
  <c r="H13" i="7"/>
  <c r="H15" i="7"/>
  <c r="I14" i="7"/>
  <c r="J12" i="7"/>
  <c r="I12" i="7"/>
  <c r="G12" i="7"/>
  <c r="G10" i="7"/>
  <c r="H7" i="7"/>
  <c r="J6" i="7"/>
  <c r="J5" i="7"/>
  <c r="J1" i="7"/>
  <c r="A10" i="6" l="1"/>
  <c r="A9" i="6"/>
  <c r="E37" i="6" l="1"/>
  <c r="A8" i="6" l="1"/>
  <c r="C35" i="6" l="1"/>
  <c r="C33" i="6"/>
  <c r="B31" i="6"/>
  <c r="B27" i="6"/>
  <c r="C25" i="6"/>
  <c r="B23" i="6"/>
  <c r="C21" i="6"/>
  <c r="C19" i="6"/>
  <c r="B17" i="6"/>
  <c r="B15" i="6"/>
  <c r="C13" i="6"/>
  <c r="C39" i="6"/>
  <c r="G2" i="6"/>
  <c r="B31" i="3" l="1"/>
  <c r="B74" i="3" l="1"/>
  <c r="C70" i="3"/>
  <c r="E69" i="3"/>
  <c r="B69" i="3"/>
  <c r="B85" i="4" l="1"/>
  <c r="F56" i="3"/>
  <c r="D53" i="3" l="1"/>
  <c r="D52" i="3"/>
  <c r="D51" i="3"/>
  <c r="G53" i="3"/>
  <c r="G52" i="3"/>
  <c r="G51" i="3"/>
  <c r="E53" i="3"/>
  <c r="E52" i="3"/>
  <c r="E51" i="3"/>
  <c r="C53" i="3"/>
  <c r="C52" i="3"/>
  <c r="C51" i="3"/>
  <c r="B53" i="3"/>
  <c r="B52" i="3"/>
  <c r="B51" i="3"/>
  <c r="A53" i="3"/>
  <c r="A52" i="3"/>
  <c r="A51" i="3"/>
  <c r="F53" i="3"/>
  <c r="F52" i="3"/>
  <c r="F51" i="3"/>
  <c r="G47" i="3"/>
  <c r="E47" i="3"/>
  <c r="B47" i="3"/>
  <c r="A48" i="3"/>
  <c r="D48" i="3"/>
  <c r="F48" i="3"/>
  <c r="D46" i="3"/>
  <c r="F46" i="3"/>
  <c r="E43" i="3" l="1"/>
  <c r="C43" i="3"/>
  <c r="F42" i="3"/>
  <c r="D42" i="3"/>
  <c r="G2" i="3"/>
  <c r="E40" i="3"/>
  <c r="C40" i="3"/>
  <c r="G37" i="3"/>
  <c r="E37" i="3"/>
  <c r="C37" i="3"/>
  <c r="C39" i="3"/>
  <c r="G38" i="3"/>
  <c r="E34" i="3"/>
  <c r="E33" i="3"/>
  <c r="C33" i="3"/>
  <c r="G32" i="3"/>
  <c r="D31" i="3"/>
  <c r="G33" i="3"/>
  <c r="G30" i="3"/>
  <c r="D28" i="3"/>
  <c r="B28" i="3"/>
  <c r="G27" i="3"/>
  <c r="E27" i="3"/>
  <c r="C27" i="3"/>
  <c r="D26" i="3"/>
  <c r="B26" i="3"/>
  <c r="G25" i="3" l="1"/>
  <c r="E25" i="3"/>
  <c r="D23" i="3"/>
  <c r="B23" i="3"/>
  <c r="G22" i="3"/>
  <c r="D22" i="3"/>
  <c r="B22" i="3"/>
  <c r="F23" i="3"/>
  <c r="C25" i="4"/>
  <c r="E18" i="3"/>
  <c r="C20" i="4"/>
  <c r="E16" i="3" l="1"/>
  <c r="C14" i="4"/>
  <c r="G12" i="3"/>
  <c r="E12" i="3"/>
  <c r="C12" i="3"/>
  <c r="B5" i="3"/>
  <c r="G5" i="3" l="1"/>
  <c r="D5" i="3" l="1"/>
  <c r="B34" i="3" l="1"/>
  <c r="F19" i="3" l="1"/>
  <c r="G20" i="3"/>
  <c r="F74" i="3"/>
  <c r="G69" i="3" l="1"/>
  <c r="F62" i="3"/>
  <c r="D62" i="3"/>
  <c r="G59" i="3"/>
  <c r="D89" i="4"/>
  <c r="C61" i="3" s="1"/>
  <c r="E61" i="3" s="1"/>
  <c r="D88" i="4"/>
  <c r="C60" i="3" s="1"/>
  <c r="E60" i="3" s="1"/>
  <c r="E57" i="3" l="1"/>
  <c r="D56" i="3"/>
  <c r="G55" i="3"/>
  <c r="C55" i="3"/>
  <c r="C57" i="3"/>
  <c r="B81" i="4"/>
  <c r="B56" i="3" s="1"/>
  <c r="D38" i="3" l="1"/>
  <c r="B38" i="3"/>
  <c r="G36" i="3"/>
  <c r="E36" i="3"/>
  <c r="C36" i="3"/>
  <c r="G34" i="3"/>
  <c r="D32" i="3"/>
  <c r="B32" i="3"/>
  <c r="F31" i="3"/>
  <c r="D30" i="3"/>
  <c r="B30" i="3"/>
  <c r="C25" i="3"/>
  <c r="D20" i="3"/>
  <c r="B20" i="3"/>
  <c r="B19" i="3"/>
  <c r="B18" i="3"/>
  <c r="C16" i="3"/>
  <c r="F15" i="3"/>
  <c r="D15" i="3"/>
  <c r="B15" i="3"/>
  <c r="D13" i="3"/>
  <c r="F11" i="3"/>
  <c r="D11" i="3"/>
  <c r="B11" i="3"/>
  <c r="F10" i="3"/>
  <c r="D10" i="3"/>
  <c r="B10" i="3"/>
  <c r="B8" i="3"/>
  <c r="B7" i="3"/>
  <c r="F6" i="3"/>
  <c r="D6" i="3"/>
  <c r="B6" i="3"/>
  <c r="E5" i="3"/>
</calcChain>
</file>

<file path=xl/sharedStrings.xml><?xml version="1.0" encoding="utf-8"?>
<sst xmlns="http://schemas.openxmlformats.org/spreadsheetml/2006/main" count="941" uniqueCount="709">
  <si>
    <t>نوع درب</t>
  </si>
  <si>
    <t>پهنای درب</t>
  </si>
  <si>
    <t>ارتفاع مفید درب</t>
  </si>
  <si>
    <t>قفل مکانیکی درب</t>
  </si>
  <si>
    <t>نام تولید کننده</t>
  </si>
  <si>
    <t>علامت تجاری</t>
  </si>
  <si>
    <t>الکترومکانیکی</t>
  </si>
  <si>
    <t>الاکلنگی</t>
  </si>
  <si>
    <t>آسان شایان</t>
  </si>
  <si>
    <t>TOP LIFT</t>
  </si>
  <si>
    <t>سرعت عملکرد مکانیکی</t>
  </si>
  <si>
    <t>علی شقاقی مهرابی</t>
  </si>
  <si>
    <t>فراز آسانبر بیهق</t>
  </si>
  <si>
    <t>پارس آسا</t>
  </si>
  <si>
    <t>ظرفیت</t>
  </si>
  <si>
    <t>شماره پرونده:</t>
  </si>
  <si>
    <t>1-مشخصات آسانسور:</t>
  </si>
  <si>
    <t>کاربری:</t>
  </si>
  <si>
    <t xml:space="preserve">  طول حرکت:</t>
  </si>
  <si>
    <t>سرعت کند:</t>
  </si>
  <si>
    <t>تعداد توقف:</t>
  </si>
  <si>
    <t>آدرس محل نصب:</t>
  </si>
  <si>
    <t>پلاک ثبتی:</t>
  </si>
  <si>
    <t>2-درب طبقات:</t>
  </si>
  <si>
    <t>نوع درب:</t>
  </si>
  <si>
    <t>پهناي درب:</t>
  </si>
  <si>
    <t xml:space="preserve"> ارتفاع مفید درب:</t>
  </si>
  <si>
    <t>نام تولید کننده:</t>
  </si>
  <si>
    <t>علامت تجاري:</t>
  </si>
  <si>
    <t>شماره هاي سریال قفل هاي مکانیکی درب:</t>
  </si>
  <si>
    <t>شماره سریال:</t>
  </si>
  <si>
    <t>سرعت عملکرد مکانیکی:</t>
  </si>
  <si>
    <t>4-ترمز ایمنی (پاراشوت):</t>
  </si>
  <si>
    <t>نوع پاراشوت:</t>
  </si>
  <si>
    <t xml:space="preserve">ظرفیت (P+Q): </t>
  </si>
  <si>
    <t>سرعت درگیری:</t>
  </si>
  <si>
    <t xml:space="preserve">شماره سریال: </t>
  </si>
  <si>
    <t>موقعیت نصب در کابین:</t>
  </si>
  <si>
    <t>ضربه گیر کابین</t>
  </si>
  <si>
    <t>نوع:</t>
  </si>
  <si>
    <t>تعداد:</t>
  </si>
  <si>
    <t>ظرفیت:</t>
  </si>
  <si>
    <t>شماره های سریال:</t>
  </si>
  <si>
    <t>ضربه گیر وزنه</t>
  </si>
  <si>
    <t>نوع :</t>
  </si>
  <si>
    <t>استارت در ساعت:</t>
  </si>
  <si>
    <t>توان نامی:</t>
  </si>
  <si>
    <t>ولتاژ نامی:</t>
  </si>
  <si>
    <t>جریان نامی:</t>
  </si>
  <si>
    <t>سرعت دور کند موتور:</t>
  </si>
  <si>
    <t xml:space="preserve"> نوع ترمز:</t>
  </si>
  <si>
    <t>عرض:</t>
  </si>
  <si>
    <t>عمق:</t>
  </si>
  <si>
    <t>وزن تقریبی:</t>
  </si>
  <si>
    <t>تولید کننده:</t>
  </si>
  <si>
    <t>قطر:</t>
  </si>
  <si>
    <t>نوع شیار:</t>
  </si>
  <si>
    <t>(زاویه زیر برش)β=</t>
  </si>
  <si>
    <t>جنس:</t>
  </si>
  <si>
    <t>ابعاد قاب وزنه (ارتفاع × طول):</t>
  </si>
  <si>
    <t>اندازه ناودانی:</t>
  </si>
  <si>
    <t>تعداد وزنه:</t>
  </si>
  <si>
    <t>ابعاد وزنه:</t>
  </si>
  <si>
    <t>وزن قاب وزنه :</t>
  </si>
  <si>
    <t>وزن کل (قاب وزنه و وزنه ها):</t>
  </si>
  <si>
    <t xml:space="preserve"> نوع (روش ساخت): </t>
  </si>
  <si>
    <t>اندازه ریل راهنماي کابین mm</t>
  </si>
  <si>
    <t>وزنه تعادل:</t>
  </si>
  <si>
    <t>سازنده:</t>
  </si>
  <si>
    <t>جنس لنت:</t>
  </si>
  <si>
    <t>طول لنت:</t>
  </si>
  <si>
    <t>وزنه:</t>
  </si>
  <si>
    <t xml:space="preserve"> نوع:</t>
  </si>
  <si>
    <t xml:space="preserve">  تعداد واندازه رشته ها:</t>
  </si>
  <si>
    <t>ارتفاع مفید درب کابین:</t>
  </si>
  <si>
    <t>کد فرم:</t>
  </si>
  <si>
    <t>مسافربر</t>
  </si>
  <si>
    <t>ظرفیت(Kg)</t>
  </si>
  <si>
    <t>ظرفیت(نفر)</t>
  </si>
  <si>
    <t>طول حرکت</t>
  </si>
  <si>
    <t>تعداد توقف</t>
  </si>
  <si>
    <t>سرعت کند</t>
  </si>
  <si>
    <t>0/25</t>
  </si>
  <si>
    <t>سرعت تند</t>
  </si>
  <si>
    <t>آدرس</t>
  </si>
  <si>
    <t>پلاک ثبتی</t>
  </si>
  <si>
    <t>نام تولید کننده گاورنر</t>
  </si>
  <si>
    <t>علامت تجاری گاورنر</t>
  </si>
  <si>
    <t>نام تولید کننده قفل درب</t>
  </si>
  <si>
    <t>علامت تجاری قفل درب</t>
  </si>
  <si>
    <t>شماره سریال گاورنر</t>
  </si>
  <si>
    <t>نام تولید کننده پاراشوت</t>
  </si>
  <si>
    <t>علامت تجاری پاراشوت</t>
  </si>
  <si>
    <t>تدریجی</t>
  </si>
  <si>
    <t>موقعیت نصب در کابین</t>
  </si>
  <si>
    <t>پایین</t>
  </si>
  <si>
    <t>بالا</t>
  </si>
  <si>
    <t>سهند فراز ایمن صنعت</t>
  </si>
  <si>
    <t>حسن کاشانی</t>
  </si>
  <si>
    <t>بهرو صنعت</t>
  </si>
  <si>
    <t>راد</t>
  </si>
  <si>
    <t>P.A.N</t>
  </si>
  <si>
    <t>فراز سهند</t>
  </si>
  <si>
    <t>توس</t>
  </si>
  <si>
    <t>سرعت درگیری</t>
  </si>
  <si>
    <t>شماره سریال پاراشوت</t>
  </si>
  <si>
    <t>موقعیت تصب در کابین</t>
  </si>
  <si>
    <t>نوع</t>
  </si>
  <si>
    <t>تعداد</t>
  </si>
  <si>
    <t>علامت تجاری ضربه گیر</t>
  </si>
  <si>
    <t>آرکا</t>
  </si>
  <si>
    <t>آل سن</t>
  </si>
  <si>
    <t>کهرام</t>
  </si>
  <si>
    <t>PU</t>
  </si>
  <si>
    <t>HYD</t>
  </si>
  <si>
    <t>علامت تجاری ضربه گیر کابین</t>
  </si>
  <si>
    <t>علامت تجاری ضربه گیر وزنه</t>
  </si>
  <si>
    <t>نوع ضربه گیر کابین</t>
  </si>
  <si>
    <t>نوع ضربه گیر وزنه</t>
  </si>
  <si>
    <t>تعداد ضربه گیر کابین</t>
  </si>
  <si>
    <t>تعداد ضربه گیر وزنه</t>
  </si>
  <si>
    <t>ظرفیت ضربه گیر کابین</t>
  </si>
  <si>
    <t>ظرفیت ضربه گیر وزنه</t>
  </si>
  <si>
    <t>شماره سریال ضربه گیر کابین</t>
  </si>
  <si>
    <t>شماره سریال ضربه گیر وزنه</t>
  </si>
  <si>
    <t>GEM</t>
  </si>
  <si>
    <t>ELECOMP</t>
  </si>
  <si>
    <t>ALBERTO SASSI</t>
  </si>
  <si>
    <t>BEHRAN</t>
  </si>
  <si>
    <t>ITAL GEARS</t>
  </si>
  <si>
    <t>WITTUR</t>
  </si>
  <si>
    <t>SICOR</t>
  </si>
  <si>
    <t>TOP GEARS</t>
  </si>
  <si>
    <t>ZIEHL ABEGG</t>
  </si>
  <si>
    <t>MONTANARI</t>
  </si>
  <si>
    <t>ندارد</t>
  </si>
  <si>
    <t>ELEMOL</t>
  </si>
  <si>
    <t>توان نامی</t>
  </si>
  <si>
    <t>سرعت دور تند موتور:</t>
  </si>
  <si>
    <t>تولید کننده موتور/گیربکس</t>
  </si>
  <si>
    <t>نوع ترمز</t>
  </si>
  <si>
    <t>الکترواصطکاکی</t>
  </si>
  <si>
    <t>برقی</t>
  </si>
  <si>
    <t>ابعاد:</t>
  </si>
  <si>
    <t>پهنای مفید درب کابین:</t>
  </si>
  <si>
    <t>تاریخ:</t>
  </si>
  <si>
    <t>عرض کابین</t>
  </si>
  <si>
    <t>ارتفاع کابین</t>
  </si>
  <si>
    <t>عمق کابین</t>
  </si>
  <si>
    <t>نوع درب کابین</t>
  </si>
  <si>
    <t>پهنای مفید درب کابین</t>
  </si>
  <si>
    <t>ارتقاع مفید درب کابین</t>
  </si>
  <si>
    <t>گوستاولف</t>
  </si>
  <si>
    <t>تعداد طناب فولادی</t>
  </si>
  <si>
    <t>قطر طناب فولادی</t>
  </si>
  <si>
    <t>19*8</t>
  </si>
  <si>
    <t>وزن واحد طول طناب فولادی</t>
  </si>
  <si>
    <t>:تعداد شیار</t>
  </si>
  <si>
    <t>زیربرش:</t>
  </si>
  <si>
    <t>وزن هر عدد:</t>
  </si>
  <si>
    <t xml:space="preserve">نوع روغنکاری: </t>
  </si>
  <si>
    <t>اندازه ریل راهنماي قاب وزنه mm</t>
  </si>
  <si>
    <t>کابین:</t>
  </si>
  <si>
    <t>جنس کفشک:</t>
  </si>
  <si>
    <t>چدن</t>
  </si>
  <si>
    <t>قطر فلکه</t>
  </si>
  <si>
    <t>تعداد شیار</t>
  </si>
  <si>
    <t>زاویه شیار</t>
  </si>
  <si>
    <t>زاویه زیر برش</t>
  </si>
  <si>
    <t>قطر فلکه موتور</t>
  </si>
  <si>
    <t>تولبد کننده</t>
  </si>
  <si>
    <t>قطر هرزگرد</t>
  </si>
  <si>
    <t>تعداد فلکه</t>
  </si>
  <si>
    <t>کایا صنعت ایرانیان</t>
  </si>
  <si>
    <t>کرال لیفت</t>
  </si>
  <si>
    <t>پرشیا</t>
  </si>
  <si>
    <t>آسان الوند</t>
  </si>
  <si>
    <t>قارتال</t>
  </si>
  <si>
    <t>زاویه پیچش طناب های فولادی</t>
  </si>
  <si>
    <t>ابعاد قاب وزنه</t>
  </si>
  <si>
    <t>ابعاد وزنه</t>
  </si>
  <si>
    <t>300*60</t>
  </si>
  <si>
    <t>300*70</t>
  </si>
  <si>
    <t>300*80</t>
  </si>
  <si>
    <t>300*90</t>
  </si>
  <si>
    <t>300*100</t>
  </si>
  <si>
    <t>300*110</t>
  </si>
  <si>
    <t>57*15*15</t>
  </si>
  <si>
    <t>67*15*15</t>
  </si>
  <si>
    <t>77*15*15</t>
  </si>
  <si>
    <t>87*15*15</t>
  </si>
  <si>
    <t>97*15*15</t>
  </si>
  <si>
    <t>107*15*15</t>
  </si>
  <si>
    <t>تعداد وزنه</t>
  </si>
  <si>
    <t>وزن هر عدد</t>
  </si>
  <si>
    <t>وزن قاب وزنه</t>
  </si>
  <si>
    <t>وزن کل</t>
  </si>
  <si>
    <t>نوع وزنه ها</t>
  </si>
  <si>
    <t>گالوانیزه</t>
  </si>
  <si>
    <t>پلاستیکی</t>
  </si>
  <si>
    <t>گالوانیزه و پلاستیکی</t>
  </si>
  <si>
    <t>گالوانیزه و چدن</t>
  </si>
  <si>
    <t>چدن و پلاستیکی</t>
  </si>
  <si>
    <t>MF</t>
  </si>
  <si>
    <t>نورد سرد</t>
  </si>
  <si>
    <t>نوع روغنکاری</t>
  </si>
  <si>
    <t>اندازه ریل کابین</t>
  </si>
  <si>
    <t>اندازه ریل وزنه</t>
  </si>
  <si>
    <t>T9</t>
  </si>
  <si>
    <t>نوع روغن کاری</t>
  </si>
  <si>
    <t>ریل کابین</t>
  </si>
  <si>
    <t>ریل وزنه</t>
  </si>
  <si>
    <t>دستی</t>
  </si>
  <si>
    <t>با روغن دان</t>
  </si>
  <si>
    <t>T16</t>
  </si>
  <si>
    <t>T5</t>
  </si>
  <si>
    <t>ایرانی</t>
  </si>
  <si>
    <t>PVC</t>
  </si>
  <si>
    <t>15 cm</t>
  </si>
  <si>
    <t>8 cm</t>
  </si>
  <si>
    <t>لغزشی</t>
  </si>
  <si>
    <t>مدل تابلو</t>
  </si>
  <si>
    <t>تولید کننده تابلو</t>
  </si>
  <si>
    <t>علامت تجاری تابلو</t>
  </si>
  <si>
    <t>LCB208C</t>
  </si>
  <si>
    <t>G32444JA2180</t>
  </si>
  <si>
    <t>CCP-V34</t>
  </si>
  <si>
    <t>D1+S2</t>
  </si>
  <si>
    <t>V6:1</t>
  </si>
  <si>
    <t>V1060796</t>
  </si>
  <si>
    <t>samin v32se</t>
  </si>
  <si>
    <t>NETLIFT</t>
  </si>
  <si>
    <t>tron main3</t>
  </si>
  <si>
    <t>GSM20 Ver4-CE(GSM20 V4.PebDoc)</t>
  </si>
  <si>
    <t>controller</t>
  </si>
  <si>
    <t>lift 433</t>
  </si>
  <si>
    <t>EcALIS S</t>
  </si>
  <si>
    <t>SANIC LCB308</t>
  </si>
  <si>
    <t>SAMIN+</t>
  </si>
  <si>
    <t>GM400S</t>
  </si>
  <si>
    <t>LCB308</t>
  </si>
  <si>
    <t>Tron ExUpll</t>
  </si>
  <si>
    <r>
      <t xml:space="preserve">PAYA </t>
    </r>
    <r>
      <rPr>
        <sz val="11"/>
        <color theme="1"/>
        <rFont val="Calibri"/>
        <family val="2"/>
      </rPr>
      <t>λ</t>
    </r>
    <r>
      <rPr>
        <sz val="11"/>
        <color theme="1"/>
        <rFont val="B Nazanin"/>
        <charset val="178"/>
      </rPr>
      <t>04</t>
    </r>
  </si>
  <si>
    <t>MINTROL V05 B32</t>
  </si>
  <si>
    <t>AFN_CO</t>
  </si>
  <si>
    <t>RT500</t>
  </si>
  <si>
    <t>ARCODE CPU_V1.11</t>
  </si>
  <si>
    <t>EXPRESS LIFT V1.0.0</t>
  </si>
  <si>
    <t>EC16CES</t>
  </si>
  <si>
    <t>MC-054</t>
  </si>
  <si>
    <t>ALIS MAIN S1-7</t>
  </si>
  <si>
    <t>ELM110N+H</t>
  </si>
  <si>
    <t>RT400</t>
  </si>
  <si>
    <t>بتا کنترل</t>
  </si>
  <si>
    <t>آسان بر آذر</t>
  </si>
  <si>
    <t>کاسپین آسانبر پارس</t>
  </si>
  <si>
    <t>آریان آسانسور</t>
  </si>
  <si>
    <t>رایان تابلو</t>
  </si>
  <si>
    <t>ارک2000</t>
  </si>
  <si>
    <t>منصوری</t>
  </si>
  <si>
    <t>نوین تکوین پویش</t>
  </si>
  <si>
    <t>عصر نوین کیهان</t>
  </si>
  <si>
    <t>پارصنعت صعود</t>
  </si>
  <si>
    <t>آلتون آسانسور</t>
  </si>
  <si>
    <t>الفبای فناوری داتیس</t>
  </si>
  <si>
    <t>نشاط گستر</t>
  </si>
  <si>
    <t>ایمن صنعت آرین پیشرو</t>
  </si>
  <si>
    <t>آراد آسانرو</t>
  </si>
  <si>
    <t>گاما پردازان سیستم</t>
  </si>
  <si>
    <t>پاکسیما</t>
  </si>
  <si>
    <t>پایا کنترل پاسارگاد</t>
  </si>
  <si>
    <t>استقرار الکترونیک ساختمان</t>
  </si>
  <si>
    <t>آرا فراز نوین</t>
  </si>
  <si>
    <t>آرش بادانگیز</t>
  </si>
  <si>
    <t>پیشگامان طرح و صنعت هرماس</t>
  </si>
  <si>
    <t>آرمان فراز پیمان</t>
  </si>
  <si>
    <t>رحیم شاکری</t>
  </si>
  <si>
    <t>محمد تقی دانسته</t>
  </si>
  <si>
    <t>کارآمد آسانسور</t>
  </si>
  <si>
    <t>رایان تابلو نوین آریان محک</t>
  </si>
  <si>
    <t>SANIC(BeTa Control)</t>
  </si>
  <si>
    <t>FATEK</t>
  </si>
  <si>
    <t>CASPIAN ASANBAR PARS CO</t>
  </si>
  <si>
    <t>ARIAN ASANSOR</t>
  </si>
  <si>
    <t>رایان تابلو(SANIC)</t>
  </si>
  <si>
    <t>ARK(STZ)</t>
  </si>
  <si>
    <t>آرین آسانسور(ARIAN)</t>
  </si>
  <si>
    <t>novin takvin pooyesh</t>
  </si>
  <si>
    <t>asr novin</t>
  </si>
  <si>
    <t>پارکنترل</t>
  </si>
  <si>
    <t>light</t>
  </si>
  <si>
    <t>neshat gostar</t>
  </si>
  <si>
    <t>SANIC</t>
  </si>
  <si>
    <t>GAMA TEK</t>
  </si>
  <si>
    <t>PAKSIMA(SANIC)</t>
  </si>
  <si>
    <t>paya control pasargad elevator</t>
  </si>
  <si>
    <t>ELSA</t>
  </si>
  <si>
    <t>AFN_ELEVATOR</t>
  </si>
  <si>
    <t>RAYAN</t>
  </si>
  <si>
    <t>aRKeL</t>
  </si>
  <si>
    <t>هرماس</t>
  </si>
  <si>
    <t>AFP ELEVATOR</t>
  </si>
  <si>
    <t>RSB</t>
  </si>
  <si>
    <t>ARKEL</t>
  </si>
  <si>
    <t>KARAMAD</t>
  </si>
  <si>
    <t>RAYAN TABLO</t>
  </si>
  <si>
    <t>تخت</t>
  </si>
  <si>
    <t>تولید کننده تراول کابل</t>
  </si>
  <si>
    <t>تعداد و اندازه رشته ها</t>
  </si>
  <si>
    <t>1*20*0.75</t>
  </si>
  <si>
    <t>1*24*0.75</t>
  </si>
  <si>
    <t>2*20*0.75</t>
  </si>
  <si>
    <t>2*24*0.75</t>
  </si>
  <si>
    <t>قطعه ای که این وسیله بر روی آن عمل می کند:</t>
  </si>
  <si>
    <t>کابین</t>
  </si>
  <si>
    <t>ضخامت تیغه:mm</t>
  </si>
  <si>
    <t>(زاویه شیار)  γ=</t>
  </si>
  <si>
    <t>شماره پرونده</t>
  </si>
  <si>
    <t>استارت در ساعت</t>
  </si>
  <si>
    <t>سرعت دور تند موتور</t>
  </si>
  <si>
    <t>سرعت دور کند موتور</t>
  </si>
  <si>
    <t>وزن:</t>
  </si>
  <si>
    <t>NA</t>
  </si>
  <si>
    <t>بهروز صولت</t>
  </si>
  <si>
    <t>ELCO</t>
  </si>
  <si>
    <t>تاریخ تجدید نظر:</t>
  </si>
  <si>
    <t>کاربری</t>
  </si>
  <si>
    <t>باربر-مسافربر</t>
  </si>
  <si>
    <t>خودکار</t>
  </si>
  <si>
    <t>نوع قفل درب:</t>
  </si>
  <si>
    <t>نام تولید کننده شیشه درب طبقات(در صورت وجود):</t>
  </si>
  <si>
    <t>نوع و ضخامت شیشه/لایه ها:</t>
  </si>
  <si>
    <t>ابعاد شیشه:</t>
  </si>
  <si>
    <t>3-گاورنرسرعت:</t>
  </si>
  <si>
    <t>غدیر</t>
  </si>
  <si>
    <t>پارس یزد</t>
  </si>
  <si>
    <t>پارس صنعت سپاهان</t>
  </si>
  <si>
    <t>بهران</t>
  </si>
  <si>
    <t>آرین سیستم رو</t>
  </si>
  <si>
    <t>RK</t>
  </si>
  <si>
    <t>قفل حریری -سماتیک 2000</t>
  </si>
  <si>
    <t>پارسیان سیستم رو</t>
  </si>
  <si>
    <t>آراز</t>
  </si>
  <si>
    <t>اتوماتیک یاران-یاپ سلکو</t>
  </si>
  <si>
    <t>سعیدیان</t>
  </si>
  <si>
    <t>ایستا</t>
  </si>
  <si>
    <t>افرند</t>
  </si>
  <si>
    <t>طراحان نعمتی</t>
  </si>
  <si>
    <t>رسا گستر شاه محمدی</t>
  </si>
  <si>
    <t>کهکشان سیستم رو</t>
  </si>
  <si>
    <t>پارت</t>
  </si>
  <si>
    <t>تسلا</t>
  </si>
  <si>
    <t xml:space="preserve"> ‌توان اوج پيما آسانبر</t>
  </si>
  <si>
    <t xml:space="preserve"> كريم جهانگيرپورنودهي</t>
  </si>
  <si>
    <t xml:space="preserve"> مصطفي كريمي قرطماني</t>
  </si>
  <si>
    <t xml:space="preserve"> شركت بهران آسانبر</t>
  </si>
  <si>
    <t xml:space="preserve"> عليرضا برادران ديلمقاني</t>
  </si>
  <si>
    <t>مهدی حق شناس</t>
  </si>
  <si>
    <t xml:space="preserve"> فريد حريري</t>
  </si>
  <si>
    <t xml:space="preserve"> حبيب اله رحيمي اسفه</t>
  </si>
  <si>
    <t xml:space="preserve"> رفيع اله و روح اله عباسي</t>
  </si>
  <si>
    <t>آسانبر طوس یاران البرز</t>
  </si>
  <si>
    <t> آسانبر آسان صعود نقش جهان به مديرعاملي آقاي عباسعلي سعيديان</t>
  </si>
  <si>
    <t xml:space="preserve"> ايستا صنعت ايليا</t>
  </si>
  <si>
    <t>ابراهيم نادري وند</t>
  </si>
  <si>
    <t xml:space="preserve"> شركت ‌افرند كالا سازه</t>
  </si>
  <si>
    <t>علی نعمتی</t>
  </si>
  <si>
    <t>محسن شاه محمدی</t>
  </si>
  <si>
    <t>حسن عبادت</t>
  </si>
  <si>
    <t xml:space="preserve"> ‌علي خلج</t>
  </si>
  <si>
    <t>سيد مهدي مير عبداله ياني</t>
  </si>
  <si>
    <t>نوع درگیری:</t>
  </si>
  <si>
    <t>نوع درگیری</t>
  </si>
  <si>
    <t>یک طرفه</t>
  </si>
  <si>
    <t>دو طرفه</t>
  </si>
  <si>
    <t>آسان شایان-آرمیتاژ</t>
  </si>
  <si>
    <t xml:space="preserve"> بهران</t>
  </si>
  <si>
    <t>آسمان فراز پارسیان نوین</t>
  </si>
  <si>
    <t xml:space="preserve"> شاهین پر</t>
  </si>
  <si>
    <t>هاکوپیان</t>
  </si>
  <si>
    <t>ارچين</t>
  </si>
  <si>
    <t>آنام</t>
  </si>
  <si>
    <t>امير عبداقي و عليرضا رضايي</t>
  </si>
  <si>
    <t>ابراهیم نادري وند</t>
  </si>
  <si>
    <t xml:space="preserve"> ابراهيم دهقان خادر</t>
  </si>
  <si>
    <t xml:space="preserve"> بهران آسانبر</t>
  </si>
  <si>
    <t>شايان بهرو صنعت</t>
  </si>
  <si>
    <t>مسعود حاجي محمد تقي دولابي</t>
  </si>
  <si>
    <t xml:space="preserve">افرند کالا سازه </t>
  </si>
  <si>
    <t xml:space="preserve"> علي اكبر رامشيني</t>
  </si>
  <si>
    <t xml:space="preserve"> مصطفي فتحي نژاد</t>
  </si>
  <si>
    <t xml:space="preserve">  امير شاهين پر</t>
  </si>
  <si>
    <t>رايت يعقوبي مسيحي</t>
  </si>
  <si>
    <t xml:space="preserve"> مهدي هاروني کمیتکی</t>
  </si>
  <si>
    <t xml:space="preserve"> ‌مهدي زندنيا</t>
  </si>
  <si>
    <t>رامند کارفیدار</t>
  </si>
  <si>
    <t>ضخامت تیغه ریل راهنما:</t>
  </si>
  <si>
    <t>9 mm</t>
  </si>
  <si>
    <t>16 mm</t>
  </si>
  <si>
    <t>شایان بهرو صنعت</t>
  </si>
  <si>
    <t xml:space="preserve">  حسين حبيبي راد</t>
  </si>
  <si>
    <t xml:space="preserve"> ‌فراز لطفي</t>
  </si>
  <si>
    <t xml:space="preserve"> مجيد بهرامي رجبي</t>
  </si>
  <si>
    <t xml:space="preserve"> بهروز اسماعيل تبار باريكي</t>
  </si>
  <si>
    <t xml:space="preserve"> ‌حسين بخشي صوفياني</t>
  </si>
  <si>
    <t xml:space="preserve"> ‌ميرغفار قاسمي شعار شالقون</t>
  </si>
  <si>
    <t xml:space="preserve"> فريدون ذوالقدريان</t>
  </si>
  <si>
    <t xml:space="preserve"> سانال آسانبر بهران
</t>
  </si>
  <si>
    <t xml:space="preserve"> شركت كنگ گياه آسانبر خراسان</t>
  </si>
  <si>
    <t>شركت ايمن كوشاصنعت قاسمي</t>
  </si>
  <si>
    <t>مهندسی بهرو صنعت</t>
  </si>
  <si>
    <t>فراز لطفی</t>
  </si>
  <si>
    <t>اورامان</t>
  </si>
  <si>
    <t>ایمن آسانبر میثاق</t>
  </si>
  <si>
    <t>ستاره گستر تهران</t>
  </si>
  <si>
    <t>آسانبر شاهین</t>
  </si>
  <si>
    <t>ایمن سازان کهن</t>
  </si>
  <si>
    <t>H.A.D-الکسانی</t>
  </si>
  <si>
    <t>سانال</t>
  </si>
  <si>
    <t>کنگیا</t>
  </si>
  <si>
    <t>کوشا</t>
  </si>
  <si>
    <t>مسعود حاجی محمد تقي دولابي</t>
  </si>
  <si>
    <t>5-وسیله جلوگیری از افزایش سرعت رو به بالا:</t>
  </si>
  <si>
    <t>نام سازنده وسیله پایش:</t>
  </si>
  <si>
    <t>سرعت عملکرد قسمت پایش:</t>
  </si>
  <si>
    <t>نام سازنده وسیله عمل کننده:</t>
  </si>
  <si>
    <t>شماره سریال قسمت پایش:</t>
  </si>
  <si>
    <t>شماره سریال وسیله عمل کننده:</t>
  </si>
  <si>
    <t>و بر روی وسیله زیر عمل می کند:</t>
  </si>
  <si>
    <t>وزنه تعادل</t>
  </si>
  <si>
    <t>فلکه کششی</t>
  </si>
  <si>
    <t>طناب های اصلی و جبران کننده</t>
  </si>
  <si>
    <t>نوع و ضخامت شیشه/لایه ها</t>
  </si>
  <si>
    <t>شماره هاي سریال قفل هاي مکانیکی درب</t>
  </si>
  <si>
    <t>ابعاد شیشه</t>
  </si>
  <si>
    <t>6-ضربه گیرهاي ته چاه:</t>
  </si>
  <si>
    <t>نام تولید کننده/علامت تجاری:</t>
  </si>
  <si>
    <t>هیدولیک فرخی</t>
  </si>
  <si>
    <t>افسان</t>
  </si>
  <si>
    <t>تولیدکننده موتور:</t>
  </si>
  <si>
    <t>نوع موتور:</t>
  </si>
  <si>
    <t>سنکرون</t>
  </si>
  <si>
    <t>آسنکرون</t>
  </si>
  <si>
    <t>نوع گیربکس:</t>
  </si>
  <si>
    <t>سازنده گیربکس:</t>
  </si>
  <si>
    <t>نسبت تبدیل گیربکس:</t>
  </si>
  <si>
    <t>گیربکس:</t>
  </si>
  <si>
    <t>دارد</t>
  </si>
  <si>
    <t>گیربکس</t>
  </si>
  <si>
    <t>تولیدکننده موتور</t>
  </si>
  <si>
    <t>نوع گیربکس</t>
  </si>
  <si>
    <t>سازنده گیربکس</t>
  </si>
  <si>
    <t>نسبت تبدیل گیربکس</t>
  </si>
  <si>
    <t>-</t>
  </si>
  <si>
    <t>ارتفاع:</t>
  </si>
  <si>
    <t>نوع درب کابین:</t>
  </si>
  <si>
    <t>پهنای درب طبقه</t>
  </si>
  <si>
    <t>ارتقاع مفید درب طبقه</t>
  </si>
  <si>
    <t>تلسکوپی</t>
  </si>
  <si>
    <t>سانترال</t>
  </si>
  <si>
    <t>تاشو</t>
  </si>
  <si>
    <t>نام تولید کننده شیشه دیواره کابین(در صورت وجود)</t>
  </si>
  <si>
    <t>نام تولید کننده شیشه درب کابین(در صورت وجود)</t>
  </si>
  <si>
    <t>نام تولید کننده شیشه دیواره کابین(در صورت وجود):</t>
  </si>
  <si>
    <t>نام تولید کننده شیشه درب کابین(در صورت وجود):</t>
  </si>
  <si>
    <t>8- کابین(اتاقک):</t>
  </si>
  <si>
    <t>9-طنابهاي فولادي:</t>
  </si>
  <si>
    <t>نوع و بافت:</t>
  </si>
  <si>
    <t>نوع بافت طناب فولادی</t>
  </si>
  <si>
    <t>نوع بافت طناب فولادی:</t>
  </si>
  <si>
    <t>وارینگتون</t>
  </si>
  <si>
    <t>سیل</t>
  </si>
  <si>
    <t>10- فلکه ها:</t>
  </si>
  <si>
    <t xml:space="preserve">الف-کششی: </t>
  </si>
  <si>
    <t>تعداد شیار فلکه موتور</t>
  </si>
  <si>
    <t>نوع شیار</t>
  </si>
  <si>
    <t>زیربرش</t>
  </si>
  <si>
    <t>سختکاری شیار</t>
  </si>
  <si>
    <t>V</t>
  </si>
  <si>
    <t>U</t>
  </si>
  <si>
    <t>زیر برش</t>
  </si>
  <si>
    <t>سختکاری شیار:</t>
  </si>
  <si>
    <t>ب-هرزگرد:</t>
  </si>
  <si>
    <t>نام تولیدکننده</t>
  </si>
  <si>
    <t>تعداد خم معکوس</t>
  </si>
  <si>
    <t>تعداد فلکه ها</t>
  </si>
  <si>
    <t>قطر</t>
  </si>
  <si>
    <t>جنس</t>
  </si>
  <si>
    <t>11-وزنه تعادل:</t>
  </si>
  <si>
    <t>نام تولید کننده هرزگرد موتورخانه/چاه</t>
  </si>
  <si>
    <t>نام تولید کننده هرزگرد کابین</t>
  </si>
  <si>
    <t>نام تولید کننده هرزگرد وزنه تعادل</t>
  </si>
  <si>
    <t>جنس هرزگرد موتورخانه/چاه</t>
  </si>
  <si>
    <t>جنس هرزگرد کابین</t>
  </si>
  <si>
    <t>جنس هرزگرد وزنه تعادل</t>
  </si>
  <si>
    <t>چدنی</t>
  </si>
  <si>
    <t>قطر هرزگرد موتورخانه/چاه</t>
  </si>
  <si>
    <t>تعداد هرزگرد موتورخانه/چاه</t>
  </si>
  <si>
    <t>تعداد خم معکوس موتورخانه/چاه</t>
  </si>
  <si>
    <t>تعداد شیار هرزگرد موتوخانه/چاه</t>
  </si>
  <si>
    <t>شماره سریال هرزگرد موتورخانه/چاه</t>
  </si>
  <si>
    <t>قطر هرزگرد کابین</t>
  </si>
  <si>
    <t>تعداد هرزگرد کابین</t>
  </si>
  <si>
    <t>تعداد خم معکوس کابین</t>
  </si>
  <si>
    <t>تعداد شیار هرزگرد کابین</t>
  </si>
  <si>
    <t>شماره سریال هرزگرد کابین</t>
  </si>
  <si>
    <t>قطر هرزگرد وزنه تعادل</t>
  </si>
  <si>
    <t>تعداد هرزگرد وزنه تعادل</t>
  </si>
  <si>
    <t>تعداد خم معکوس وزنه تعادل</t>
  </si>
  <si>
    <t>تعداد شیار هرزگرد وزنه تعادل</t>
  </si>
  <si>
    <t>شماره سریال هرزگرد وزنه تعادل</t>
  </si>
  <si>
    <t>(زاویه پیچش طناب فولادی)  α=</t>
  </si>
  <si>
    <t>جنس وزنه:</t>
  </si>
  <si>
    <t>12-ریلهاي راهنما:</t>
  </si>
  <si>
    <t>13 -کفشکهاي راهنما:</t>
  </si>
  <si>
    <t>نام سازنده:</t>
  </si>
  <si>
    <t>مدل برد:</t>
  </si>
  <si>
    <t xml:space="preserve">سیستم نجات اضطراری خودکار </t>
  </si>
  <si>
    <t>نوع تابلو فرمان:</t>
  </si>
  <si>
    <t>نوع سیستم:</t>
  </si>
  <si>
    <t>14-سیستم تابلوفرمان :</t>
  </si>
  <si>
    <t>سیستم نجات اضطراری خودکار</t>
  </si>
  <si>
    <t>15-تراولینگ کابل:</t>
  </si>
  <si>
    <t>دت وایلر</t>
  </si>
  <si>
    <t>مهر و امضا مجاز</t>
  </si>
  <si>
    <t>نام تولید کننده شیشه درب طبقه(در صورت وجود)</t>
  </si>
  <si>
    <t>نوع قفل درب</t>
  </si>
  <si>
    <t>نام سازنده وسیله پایش اضافه سرعت</t>
  </si>
  <si>
    <t>شماره سریال قسمت پایش اضافه سرعت</t>
  </si>
  <si>
    <t>سرعت عملکرد قسمت پایش اضافه سرعت</t>
  </si>
  <si>
    <t>نام سازنده وسیله عمل کننده اضافه سرعت</t>
  </si>
  <si>
    <t>شماره سریال وسیله عمل کننده پایش سرعت</t>
  </si>
  <si>
    <t>علامت تجاری موتور</t>
  </si>
  <si>
    <t>شماره سریال موتور</t>
  </si>
  <si>
    <t>ضخامت تیغه ریل راهنما</t>
  </si>
  <si>
    <t>ولتاژ نامی</t>
  </si>
  <si>
    <t>جریان نامی</t>
  </si>
  <si>
    <t>نوع ترمز موتور</t>
  </si>
  <si>
    <t>وزن تقریبی کابین</t>
  </si>
  <si>
    <t>ابعاد قاب وزنه(ارتفاع*طول)</t>
  </si>
  <si>
    <t>جنس وزنه</t>
  </si>
  <si>
    <t>حداکثر فاصله بین تکیه گاههاي ریل (براکت) کابین</t>
  </si>
  <si>
    <t>حداکثر فاصله بین تکیه گاههاي ریل (براکت) وزنه</t>
  </si>
  <si>
    <t>نام سازنده تابلو</t>
  </si>
  <si>
    <t>شماره سریال تابلو</t>
  </si>
  <si>
    <t>مدل برد تابلو</t>
  </si>
  <si>
    <t>سرعت تند ( نامی):</t>
  </si>
  <si>
    <t>7-سیستم محرکه:</t>
  </si>
  <si>
    <t>فرم مشخصات فنی</t>
  </si>
  <si>
    <t>آسانسورهای برقی</t>
  </si>
  <si>
    <t>شماره سریال</t>
  </si>
  <si>
    <t>حداکثر فاصله بین تکیه گاههاي ریل (براکت) کابین:</t>
  </si>
  <si>
    <t>گواهی خوداظهاری</t>
  </si>
  <si>
    <t>تائیدیه اجزا آسانسورهای برقی</t>
  </si>
  <si>
    <t>ASI-QS-F66/3</t>
  </si>
  <si>
    <t>شماره تجدید نظر: 03</t>
  </si>
  <si>
    <t>98/09/10</t>
  </si>
  <si>
    <t>شرکت بازرسی آذرستاویز</t>
  </si>
  <si>
    <t xml:space="preserve">بدینوسیله گواهی می گردد که با توجه به استاندارد ملی آسانسورهای برقی به شماره 1-6303 و دستورالعمل اجرایی مربوطه به شماره 131/131/د، </t>
  </si>
  <si>
    <t>دارای کیفیت مطلوب بوده و قطعات زیر با جزییات فنی مندرج در فرم مشخصات فنی، سالم و به لحاظ عملکردی مبتنی بر موازین</t>
  </si>
  <si>
    <t>صحیح فنی بوده و مسئولیت هر گونه عواقب ناشی از اشکالات فنی قطعات به عهده این شرکت می باشد:</t>
  </si>
  <si>
    <t>* ترمزایمنی</t>
  </si>
  <si>
    <t>* گاورنر</t>
  </si>
  <si>
    <t>* ریل های راهنما و متعلقات آن</t>
  </si>
  <si>
    <t xml:space="preserve">* طنابهای فولادی وسیستم تعلیق </t>
  </si>
  <si>
    <t>* کابل تراولینگ</t>
  </si>
  <si>
    <t xml:space="preserve">* تابلو فرمان </t>
  </si>
  <si>
    <t xml:space="preserve">* قاب وزنه، وزنه ها ومتعلقات آن </t>
  </si>
  <si>
    <t>* قفل درب ها</t>
  </si>
  <si>
    <t>* کابین و یوک آن</t>
  </si>
  <si>
    <t>* ضربه گیرها</t>
  </si>
  <si>
    <t>* سیستم محرکه</t>
  </si>
  <si>
    <t>* فلکه های کشش و هرزگرد</t>
  </si>
  <si>
    <t>* وسایل حفاظتی برای جلوگیری از اضافه سرعت کابین به سمت بالا</t>
  </si>
  <si>
    <t xml:space="preserve">* سیستم نجات اضطراری خودکار </t>
  </si>
  <si>
    <t>مهر و امضاء مجاز</t>
  </si>
  <si>
    <t>شرکت عرضه کننده آسانسور</t>
  </si>
  <si>
    <t>همچنین این شرکت  موارد ذیل را متعهد می گردد:</t>
  </si>
  <si>
    <t>* کلیه سیم کشی ها (به استثنای کابل های فرمان) مطابق بند 13-5-1 انجام شده است.</t>
  </si>
  <si>
    <t>* شرایط وسایل ایمنی برقی مطابق بند 14-1-2 رعایت شده است.</t>
  </si>
  <si>
    <t>* منبع برق اضطراری مطابق بند 8-17-4  تامین شده است.</t>
  </si>
  <si>
    <t>* شرایط بازشوی درب کابین در هنگام بازکردن اضطراری مطابق بند 8-11 تامین می باشد.</t>
  </si>
  <si>
    <t>* طراحی درب کابین و لته های آن مطابق بندهای 8-7 و 8-10 و 8-11 انجام شده است.</t>
  </si>
  <si>
    <t>* سرعت و انرژی جنبشی درهای طبقات مطابق بند 7-5-2 می باشد.</t>
  </si>
  <si>
    <t>* طراحی و اجرای دربها و چهارچوبها و ریلهای هادی آنها مطابق بندهای 7-2 و 7-4  و 10-2-2 انجام شده است.</t>
  </si>
  <si>
    <t>* طراحی و اجرای شاسی زیر سیستم محرکه مطابق با محاسبات و اصول فنی انجام شده است.</t>
  </si>
  <si>
    <t>* سیستم ارت آسانسور به چاه ارت ساختمان با مقدار مقاومت مناسب متصل شده است.</t>
  </si>
  <si>
    <t>* کلیه جوشکاریهای سازه آسانسور و قطعات متصله مطابق اصول فنی و مهندسی انجام شده و از مقاومت کافی برخوردار است.</t>
  </si>
  <si>
    <t>* طراحی، انتخاب، نصب و اجرای کلیه اتصالات جداشدنی ( نظیر پیچ و مهره ) مطابق با اصول فنی و مهندسی انجام شده است.</t>
  </si>
  <si>
    <t>* طراحی سیستم تعلیق و نیروهای وارده طبق اصول فنی و مهندسی و بند 9-2-3 می باشد.</t>
  </si>
  <si>
    <t xml:space="preserve">* در راستای اجرای بند 9-8-6-1 از فک های ترمز ایمنی به عنوان کفشک های راهنما استفاده نشده است. </t>
  </si>
  <si>
    <t>* محدوده سرعت کابین مطابق با بند 12-6 رعایت شده است.</t>
  </si>
  <si>
    <t>* مقاومت عایقی مدار های مختلف مطابق پیوست ت-2-ج-1 و بند 13-1-3 می باشد.</t>
  </si>
  <si>
    <t>* تکیه گاه های ماشین آلات و محل های کاری درون چاه به گونه ای ساخته شده اند که مقاومت لازم در برابر بارها ونیروهای وارده مطابق بند</t>
  </si>
  <si>
    <t xml:space="preserve"> 6-4-1-1 را دارند.</t>
  </si>
  <si>
    <t xml:space="preserve">* درچاه نیمه محصور که آسانسور در بیرون ساختمان واقع شده، ماشین آلات به نحو مناسبی در برابر تاثیرات محیطی مطابق بند 6-4-1-2  </t>
  </si>
  <si>
    <t>محافظت شده است.</t>
  </si>
  <si>
    <t xml:space="preserve">* فضای ماشین آلات مطابق بند 6-4-8 و اتاق ماشین آلات مطابق بند 6-5-4 بطور مناسب تهویه میشود وتجهیزات برقی و ماشین آلات </t>
  </si>
  <si>
    <t>بصورت مناسب و عملی در برابر گردوغبار،  دودهای زیان آورو رطوبت محافظت می شوند.</t>
  </si>
  <si>
    <t xml:space="preserve">* آینه وشیشه های تزئینی به کار رفته در دیواره و سقف کابین دارای حداقل 4 میلی متر بوده و جهت جلوگیری از ریزش در هنگام </t>
  </si>
  <si>
    <t xml:space="preserve">شکسته شدن از پشت بالایه چسب دار مطابق بند 8-3-4 پوشانده است.    </t>
  </si>
  <si>
    <t>* فواصل ایمنی الکتریکی مطابق 13-2-2-3  و درجه حفاظت IP2X  در موتورخانه مطابق بند 13-1-2 رعایت شده است.</t>
  </si>
  <si>
    <t>اردبیل-شهرک آزادی-خیابان آذربایجان-کوچه شادمان-پلاک 25 و 27</t>
  </si>
  <si>
    <t>190102009220-(990315221-990315220-990315218-990315216)</t>
  </si>
  <si>
    <t>1200-1600</t>
  </si>
  <si>
    <t>بهران آسانبر</t>
  </si>
  <si>
    <t>MOTODRIVE</t>
  </si>
  <si>
    <t>400-1500</t>
  </si>
  <si>
    <t>آتیس صنعت پویا</t>
  </si>
  <si>
    <t>ASP-IC100</t>
  </si>
  <si>
    <t>123-456</t>
  </si>
  <si>
    <t>مدیر فنی / مدیر شعبه بازرسی آسانسور:                                          تاریخ:                                         امضاء:</t>
  </si>
  <si>
    <t>توضیحات:</t>
  </si>
  <si>
    <t xml:space="preserve">نام و نام خانوادگی بازرس:                                                           تاریخ:                                          امضاء:                                           </t>
  </si>
  <si>
    <t>o</t>
  </si>
  <si>
    <t xml:space="preserve">18- بیمه نامه آسانسور: </t>
  </si>
  <si>
    <t>17- تصویر گواهینامه استاندارد قطعات</t>
  </si>
  <si>
    <t>.......................................................................................</t>
  </si>
  <si>
    <t>16- سایر مدارک:</t>
  </si>
  <si>
    <t>19- تاریخ های بازرسی / نام بازرس:</t>
  </si>
  <si>
    <t>15- مدارک کمیته فنی ( در صورت ارجاع)</t>
  </si>
  <si>
    <t>.................................................................</t>
  </si>
  <si>
    <t>18- تاریخ شروع/ پایان بیمه نامه آسانسور:</t>
  </si>
  <si>
    <t>14- تعهدنامه ها و نامه های برون سازمانی :</t>
  </si>
  <si>
    <t>17- تاریخ شروع/ پایان قرارداد سرویس و نگهداری:</t>
  </si>
  <si>
    <t>13- پروانه طراحی و مونتاژ</t>
  </si>
  <si>
    <t>16-تاریخ شروع / پایان اعتبار گواهینامه طراحی و مونتاژ شرکت سرویس نگهدار آسانسور:</t>
  </si>
  <si>
    <t>12- کپی جواز ساختمان</t>
  </si>
  <si>
    <t>15- تاریخ شروع/ پایان اعتبار گواهینامه طراحی و مونتاژ شرکت فروشنده آسانسور:</t>
  </si>
  <si>
    <t>11-قرارداد سرویس و نگهداری</t>
  </si>
  <si>
    <t>14- تعداد بازرسی:</t>
  </si>
  <si>
    <t>13- تاریخ جواز ساختمان:</t>
  </si>
  <si>
    <t>10- برگه مالی پرونده</t>
  </si>
  <si>
    <t>12- تاریخ تشکیل پرونده:</t>
  </si>
  <si>
    <t>11- تاریخ ارجاع در سامانه:</t>
  </si>
  <si>
    <t>9- فرم تاییدیه اجزاء و قطعات آسانسور</t>
  </si>
  <si>
    <t>10 - شماره درخواست بازرسی در سامانه:</t>
  </si>
  <si>
    <t>9- شناسه ملی آسانسور:</t>
  </si>
  <si>
    <t>8- فرم مشخصات فنی آسانسور</t>
  </si>
  <si>
    <t>7- فرم درخواست بازرسی</t>
  </si>
  <si>
    <t>6- پلاک ثبتی:</t>
  </si>
  <si>
    <t>6- نامه ارجاعی اداره کل استاندارد</t>
  </si>
  <si>
    <t>5-نشانی دقیق محل نصب آسانسور:</t>
  </si>
  <si>
    <t>5-محاسبات</t>
  </si>
  <si>
    <t>4- نام متقاضی:</t>
  </si>
  <si>
    <t>4- نقشه های اجرایی</t>
  </si>
  <si>
    <t>3- نام شرکت سرویس و نگهداری فعلی آسانسور:</t>
  </si>
  <si>
    <t>3- چک لیست کامل شده</t>
  </si>
  <si>
    <t>2- نام شرکت فروشنده (نصاب ) اولیه آسانسور:</t>
  </si>
  <si>
    <t>2- فرم یافته های بازرسی</t>
  </si>
  <si>
    <r>
      <t xml:space="preserve">1- مقررات مورد استناد: 1-6303 ویرایش سال 81  </t>
    </r>
    <r>
      <rPr>
        <sz val="11"/>
        <color theme="1"/>
        <rFont val="Wingdings"/>
        <charset val="2"/>
      </rPr>
      <t>o</t>
    </r>
    <r>
      <rPr>
        <sz val="11"/>
        <color theme="1"/>
        <rFont val="B Nazanin"/>
        <charset val="178"/>
      </rPr>
      <t xml:space="preserve"> سال 93 </t>
    </r>
    <r>
      <rPr>
        <sz val="11"/>
        <color theme="1"/>
        <rFont val="Wingdings"/>
        <charset val="2"/>
      </rPr>
      <t>o</t>
    </r>
    <r>
      <rPr>
        <sz val="11"/>
        <color theme="1"/>
        <rFont val="B Nazanin"/>
        <charset val="178"/>
      </rPr>
      <t xml:space="preserve">  بازرسی ادواری </t>
    </r>
    <r>
      <rPr>
        <sz val="11"/>
        <color theme="1"/>
        <rFont val="Wingdings"/>
        <charset val="2"/>
      </rPr>
      <t>o</t>
    </r>
  </si>
  <si>
    <t>1- فرم پیش نویس گواهینامه آسانسور</t>
  </si>
  <si>
    <t>مشخصات آسانسور</t>
  </si>
  <si>
    <t>کنترل کننده</t>
  </si>
  <si>
    <t>بازرس</t>
  </si>
  <si>
    <t>چک لیست مدارک</t>
  </si>
  <si>
    <t>کد: ASI-QS-F639</t>
  </si>
  <si>
    <t xml:space="preserve">شماره پرونده:                                     </t>
  </si>
  <si>
    <t>فرم گواهی بازرسی آسانسورهای برقی</t>
  </si>
  <si>
    <t>اوج روان ارسباران آذربایجان</t>
  </si>
  <si>
    <t xml:space="preserve"> نام شرکت سرویس و نگهداری فعلی آسانسور</t>
  </si>
  <si>
    <t>نام متقاضی</t>
  </si>
  <si>
    <t>محمد علی شکاکیان</t>
  </si>
  <si>
    <t>8-تعداد توقف:</t>
  </si>
  <si>
    <t>شناسه ملی آسانسور</t>
  </si>
  <si>
    <r>
      <t xml:space="preserve">7- کاربری آسانسور:   مسافربر </t>
    </r>
    <r>
      <rPr>
        <sz val="11"/>
        <color theme="1"/>
        <rFont val="Times New Roman"/>
        <family val="1"/>
      </rPr>
      <t>■</t>
    </r>
    <r>
      <rPr>
        <sz val="11"/>
        <color theme="1"/>
        <rFont val="B Nazanin"/>
        <charset val="178"/>
      </rPr>
      <t xml:space="preserve">  مسافربر- بار بر </t>
    </r>
    <r>
      <rPr>
        <sz val="11"/>
        <color theme="1"/>
        <rFont val="Wingdings"/>
        <charset val="2"/>
      </rPr>
      <t>o</t>
    </r>
    <r>
      <rPr>
        <sz val="11"/>
        <color theme="1"/>
        <rFont val="B Nazanin"/>
        <charset val="178"/>
      </rPr>
      <t xml:space="preserve">   ماشین بر </t>
    </r>
    <r>
      <rPr>
        <sz val="11"/>
        <color theme="1"/>
        <rFont val="Wingdings"/>
        <charset val="2"/>
      </rPr>
      <t>o</t>
    </r>
  </si>
  <si>
    <t>تاریخ ارجاع در سامانه</t>
  </si>
  <si>
    <t>1401/03/26</t>
  </si>
  <si>
    <t>تاریخ جواز ساختمان</t>
  </si>
  <si>
    <t>1400/08/11</t>
  </si>
  <si>
    <t>تعداد بازرسی</t>
  </si>
  <si>
    <t>تاریخ اعتبار پروانه طراحی و مونتاژ</t>
  </si>
  <si>
    <t>1404/11/12</t>
  </si>
  <si>
    <t>از</t>
  </si>
  <si>
    <t>الی</t>
  </si>
  <si>
    <t>تاریخ شروع قراداد سرویس</t>
  </si>
  <si>
    <t>تاریخ پایان قرارداد سرویس</t>
  </si>
  <si>
    <t>1401/05/09</t>
  </si>
  <si>
    <t>1402/05/09</t>
  </si>
  <si>
    <t>تاریخ شروع بیمه نامه</t>
  </si>
  <si>
    <t>تاریخ پایان بیمه نامه</t>
  </si>
  <si>
    <t>1401/11/23</t>
  </si>
  <si>
    <t>1402/11/23</t>
  </si>
  <si>
    <t>تاریخ بازرسی اول</t>
  </si>
  <si>
    <t>تاریخ بازرسی دوم</t>
  </si>
  <si>
    <t>تاریخ بازرسی سوم</t>
  </si>
  <si>
    <t>تاریخ بازرسی چهارم</t>
  </si>
  <si>
    <t>تاریخ بازرسی پنجم</t>
  </si>
  <si>
    <t>تاریخ بازرسی ششم</t>
  </si>
  <si>
    <t>تاریخ بازرسی هفتم</t>
  </si>
  <si>
    <t>تاریخ بازرسی هشتم</t>
  </si>
  <si>
    <t>نام بازرس</t>
  </si>
  <si>
    <t>1399/04/18</t>
  </si>
  <si>
    <t>بابک اسلامی</t>
  </si>
  <si>
    <t>1400/01/19</t>
  </si>
  <si>
    <t>نوید مظفری</t>
  </si>
  <si>
    <t>1400/10/31</t>
  </si>
  <si>
    <t>علی کریمی</t>
  </si>
  <si>
    <t>1400/10/24</t>
  </si>
  <si>
    <t>محمد اصغریان</t>
  </si>
  <si>
    <t>1401/07/11</t>
  </si>
  <si>
    <t>اشکان جباری</t>
  </si>
  <si>
    <t>1401/03/09</t>
  </si>
  <si>
    <r>
      <t xml:space="preserve">تنظیم و صدور گواهینامه مطابق مقررات: استاندارد ملی ویرایش 81 </t>
    </r>
    <r>
      <rPr>
        <sz val="11"/>
        <color theme="1"/>
        <rFont val="Wingdings"/>
        <charset val="2"/>
      </rPr>
      <t>o</t>
    </r>
    <r>
      <rPr>
        <sz val="14.3"/>
        <color theme="1"/>
        <rFont val="B Nazanin"/>
        <charset val="178"/>
      </rPr>
      <t xml:space="preserve"> ویرایش </t>
    </r>
    <r>
      <rPr>
        <sz val="11"/>
        <color theme="1"/>
        <rFont val="Wingdings"/>
        <charset val="2"/>
      </rPr>
      <t>o</t>
    </r>
    <r>
      <rPr>
        <sz val="14.3"/>
        <color theme="1"/>
        <rFont val="B Nazanin"/>
        <charset val="178"/>
      </rPr>
      <t xml:space="preserve">93 </t>
    </r>
    <r>
      <rPr>
        <sz val="11"/>
        <color theme="1"/>
        <rFont val="B Nazanin"/>
        <charset val="178"/>
      </rPr>
      <t xml:space="preserve">بازرسی ادواری  </t>
    </r>
    <r>
      <rPr>
        <sz val="11"/>
        <color theme="1"/>
        <rFont val="Wingdings"/>
        <charset val="2"/>
      </rPr>
      <t>o</t>
    </r>
    <r>
      <rPr>
        <sz val="11"/>
        <color theme="1"/>
        <rFont val="B Nazanin"/>
        <charset val="178"/>
      </rPr>
      <t xml:space="preserve">  به صورت مشروط </t>
    </r>
    <r>
      <rPr>
        <sz val="11"/>
        <color theme="1"/>
        <rFont val="Wingdings"/>
        <charset val="2"/>
      </rPr>
      <t>o</t>
    </r>
    <r>
      <rPr>
        <sz val="11"/>
        <color theme="1"/>
        <rFont val="B Nazanin"/>
        <charset val="178"/>
      </rPr>
      <t xml:space="preserve"> / غیر مشروط </t>
    </r>
    <r>
      <rPr>
        <sz val="11"/>
        <color theme="1"/>
        <rFont val="Wingdings"/>
        <charset val="2"/>
      </rPr>
      <t>o</t>
    </r>
    <r>
      <rPr>
        <sz val="11"/>
        <color theme="1"/>
        <rFont val="B Nazanin"/>
        <charset val="178"/>
      </rPr>
      <t xml:space="preserve">  مورد تایید بوده و بلامانع می باشد.</t>
    </r>
  </si>
  <si>
    <r>
      <t xml:space="preserve">  مشمول بندهای تخفیفی ویرایش 93  </t>
    </r>
    <r>
      <rPr>
        <sz val="8"/>
        <color theme="1"/>
        <rFont val="Wingdings"/>
        <charset val="2"/>
      </rPr>
      <t>o</t>
    </r>
    <r>
      <rPr>
        <sz val="8"/>
        <color theme="1"/>
        <rFont val="B Nazanin"/>
        <charset val="178"/>
      </rPr>
      <t xml:space="preserve"> سایر موارد </t>
    </r>
    <r>
      <rPr>
        <sz val="8"/>
        <color theme="1"/>
        <rFont val="Wingdings"/>
        <charset val="2"/>
      </rPr>
      <t>o</t>
    </r>
  </si>
  <si>
    <t>نام شرکت فروشنده اولیه آسانسور</t>
  </si>
  <si>
    <t>ASI-QS-F94/4</t>
  </si>
  <si>
    <t>1402/04</t>
  </si>
  <si>
    <t xml:space="preserve"> شرکت عرضه کننده آسانسور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</si>
</sst>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4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sz val="8"/>
      <color rgb="FF000000"/>
      <name val="Segoe UI"/>
      <family val="2"/>
    </font>
    <font>
      <sz val="10"/>
      <name val="B Nazanin"/>
      <charset val="178"/>
    </font>
    <font>
      <b/>
      <sz val="14"/>
      <name val="B Nazanin"/>
      <charset val="178"/>
    </font>
    <font>
      <sz val="12"/>
      <name val="B Nazanin"/>
      <charset val="178"/>
    </font>
    <font>
      <b/>
      <sz val="12"/>
      <name val="B Nazanin"/>
      <charset val="178"/>
    </font>
    <font>
      <b/>
      <sz val="10"/>
      <name val="B Nazanin"/>
      <charset val="178"/>
    </font>
    <font>
      <sz val="9"/>
      <color theme="1"/>
      <name val="B Nazanin"/>
      <charset val="178"/>
    </font>
    <font>
      <sz val="11"/>
      <color theme="1"/>
      <name val="Calibri"/>
      <family val="2"/>
      <charset val="178"/>
    </font>
    <font>
      <sz val="11"/>
      <color theme="1"/>
      <name val="Calibri"/>
      <family val="2"/>
    </font>
    <font>
      <sz val="11"/>
      <name val="B Nazanin"/>
      <charset val="178"/>
    </font>
    <font>
      <b/>
      <sz val="11"/>
      <name val="B Nazanin"/>
      <charset val="178"/>
    </font>
    <font>
      <sz val="11"/>
      <name val="Calibri"/>
      <family val="2"/>
    </font>
    <font>
      <b/>
      <sz val="10"/>
      <color theme="1"/>
      <name val="B Nazanin"/>
      <charset val="178"/>
    </font>
    <font>
      <sz val="12"/>
      <color rgb="FFFF0000"/>
      <name val="B Nazanin"/>
      <charset val="178"/>
    </font>
    <font>
      <sz val="12"/>
      <color rgb="FF00B050"/>
      <name val="B Nazanin"/>
      <charset val="178"/>
    </font>
    <font>
      <sz val="11"/>
      <color rgb="FFFF0000"/>
      <name val="B Nazanin"/>
      <charset val="178"/>
    </font>
    <font>
      <sz val="12"/>
      <color theme="9"/>
      <name val="B Nazanin"/>
      <charset val="178"/>
    </font>
    <font>
      <sz val="10"/>
      <color theme="9"/>
      <name val="B Nazanin"/>
      <charset val="178"/>
    </font>
    <font>
      <sz val="12"/>
      <color theme="1"/>
      <name val="Calibri"/>
      <family val="2"/>
      <charset val="178"/>
      <scheme val="minor"/>
    </font>
    <font>
      <b/>
      <sz val="12"/>
      <color rgb="FF92D050"/>
      <name val="B Nazanin"/>
      <charset val="178"/>
    </font>
    <font>
      <b/>
      <sz val="20"/>
      <name val="B Nazanin"/>
      <charset val="178"/>
    </font>
    <font>
      <b/>
      <sz val="22"/>
      <name val="B Nazanin"/>
      <charset val="178"/>
    </font>
    <font>
      <b/>
      <sz val="14"/>
      <color theme="1"/>
      <name val="B Zar"/>
      <charset val="178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sz val="16"/>
      <color theme="1"/>
      <name val="B Nazanin"/>
      <charset val="178"/>
    </font>
    <font>
      <sz val="16"/>
      <color theme="1"/>
      <name val="B Zar"/>
      <charset val="178"/>
    </font>
    <font>
      <sz val="16"/>
      <name val="B Nazanin"/>
      <charset val="178"/>
    </font>
    <font>
      <sz val="14"/>
      <color theme="1"/>
      <name val="Calibri"/>
      <family val="2"/>
      <charset val="178"/>
      <scheme val="minor"/>
    </font>
    <font>
      <b/>
      <sz val="14"/>
      <color rgb="FF92D050"/>
      <name val="B Nazanin"/>
      <charset val="178"/>
    </font>
    <font>
      <sz val="14"/>
      <color theme="1"/>
      <name val="Symbol"/>
      <family val="1"/>
      <charset val="2"/>
    </font>
    <font>
      <sz val="14"/>
      <name val="B Nazanin"/>
      <charset val="178"/>
    </font>
    <font>
      <sz val="12.5"/>
      <color theme="1"/>
      <name val="Symbol"/>
      <family val="1"/>
      <charset val="2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Calibri"/>
      <family val="2"/>
      <charset val="178"/>
      <scheme val="minor"/>
    </font>
    <font>
      <sz val="11"/>
      <color theme="1"/>
      <name val="Wingdings"/>
      <charset val="2"/>
    </font>
    <font>
      <b/>
      <sz val="8.5"/>
      <color theme="1"/>
      <name val="B Nazanin"/>
      <charset val="178"/>
    </font>
    <font>
      <sz val="11"/>
      <color theme="1"/>
      <name val="Times New Roman"/>
      <family val="1"/>
    </font>
    <font>
      <sz val="14.3"/>
      <color theme="1"/>
      <name val="B Nazanin"/>
      <charset val="178"/>
    </font>
    <font>
      <sz val="8"/>
      <color theme="1"/>
      <name val="B Nazanin"/>
      <charset val="178"/>
    </font>
    <font>
      <sz val="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readingOrder="1"/>
    </xf>
    <xf numFmtId="0" fontId="8" fillId="0" borderId="0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 readingOrder="1"/>
    </xf>
    <xf numFmtId="0" fontId="8" fillId="0" borderId="5" xfId="0" applyFont="1" applyBorder="1" applyAlignment="1">
      <alignment horizontal="right" readingOrder="1"/>
    </xf>
    <xf numFmtId="0" fontId="6" fillId="0" borderId="0" xfId="0" applyFont="1" applyBorder="1" applyAlignment="1">
      <alignment vertical="center" wrapText="1" readingOrder="2"/>
    </xf>
    <xf numFmtId="0" fontId="6" fillId="0" borderId="5" xfId="0" applyFont="1" applyBorder="1" applyAlignment="1">
      <alignment vertical="center" wrapText="1" readingOrder="2"/>
    </xf>
    <xf numFmtId="0" fontId="9" fillId="0" borderId="4" xfId="0" applyFont="1" applyBorder="1" applyAlignment="1">
      <alignment horizontal="right" vertical="center" readingOrder="2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8" fillId="0" borderId="4" xfId="0" applyFont="1" applyBorder="1" applyAlignment="1">
      <alignment vertical="center" wrapText="1" readingOrder="2"/>
    </xf>
    <xf numFmtId="0" fontId="2" fillId="0" borderId="0" xfId="0" applyFont="1"/>
    <xf numFmtId="0" fontId="10" fillId="0" borderId="0" xfId="0" applyFont="1" applyAlignment="1">
      <alignment horizontal="right" vertical="center"/>
    </xf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readingOrder="2"/>
    </xf>
    <xf numFmtId="0" fontId="10" fillId="0" borderId="0" xfId="0" applyFont="1"/>
    <xf numFmtId="0" fontId="10" fillId="0" borderId="0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1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readingOrder="2"/>
    </xf>
    <xf numFmtId="0" fontId="8" fillId="0" borderId="4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readingOrder="2"/>
    </xf>
    <xf numFmtId="0" fontId="8" fillId="0" borderId="5" xfId="0" applyFont="1" applyBorder="1" applyAlignment="1">
      <alignment horizontal="right" vertical="center" readingOrder="2"/>
    </xf>
    <xf numFmtId="0" fontId="2" fillId="0" borderId="5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 readingOrder="2"/>
    </xf>
    <xf numFmtId="0" fontId="7" fillId="3" borderId="0" xfId="0" applyFont="1" applyFill="1" applyBorder="1" applyAlignment="1">
      <alignment horizontal="right" readingOrder="2"/>
    </xf>
    <xf numFmtId="0" fontId="7" fillId="3" borderId="5" xfId="0" applyFont="1" applyFill="1" applyBorder="1" applyAlignment="1">
      <alignment horizontal="right" readingOrder="2"/>
    </xf>
    <xf numFmtId="0" fontId="8" fillId="3" borderId="5" xfId="0" applyFont="1" applyFill="1" applyBorder="1" applyAlignment="1">
      <alignment horizontal="right" vertical="center" readingOrder="2"/>
    </xf>
    <xf numFmtId="0" fontId="2" fillId="0" borderId="5" xfId="0" applyFont="1" applyBorder="1"/>
    <xf numFmtId="0" fontId="2" fillId="0" borderId="5" xfId="0" applyFont="1" applyBorder="1" applyAlignment="1">
      <alignment readingOrder="2"/>
    </xf>
    <xf numFmtId="0" fontId="4" fillId="0" borderId="0" xfId="0" applyFont="1" applyAlignment="1"/>
    <xf numFmtId="0" fontId="4" fillId="0" borderId="5" xfId="0" applyFont="1" applyBorder="1" applyAlignment="1"/>
    <xf numFmtId="0" fontId="2" fillId="0" borderId="4" xfId="0" applyFont="1" applyBorder="1" applyAlignment="1">
      <alignment readingOrder="2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readingOrder="2"/>
    </xf>
    <xf numFmtId="0" fontId="8" fillId="3" borderId="0" xfId="0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readingOrder="2"/>
    </xf>
    <xf numFmtId="0" fontId="2" fillId="0" borderId="6" xfId="0" applyFont="1" applyBorder="1" applyAlignment="1">
      <alignment readingOrder="2"/>
    </xf>
    <xf numFmtId="0" fontId="2" fillId="0" borderId="7" xfId="0" applyFont="1" applyBorder="1" applyAlignment="1">
      <alignment readingOrder="2"/>
    </xf>
    <xf numFmtId="0" fontId="14" fillId="0" borderId="0" xfId="0" applyFont="1" applyBorder="1" applyAlignment="1">
      <alignment horizontal="right" vertical="center" readingOrder="2"/>
    </xf>
    <xf numFmtId="0" fontId="9" fillId="3" borderId="4" xfId="0" applyFont="1" applyFill="1" applyBorder="1" applyAlignment="1">
      <alignment horizontal="right" readingOrder="2"/>
    </xf>
    <xf numFmtId="0" fontId="4" fillId="0" borderId="0" xfId="0" applyFont="1" applyBorder="1" applyAlignment="1">
      <alignment horizontal="right" vertical="center" readingOrder="2"/>
    </xf>
    <xf numFmtId="0" fontId="9" fillId="3" borderId="4" xfId="0" applyFont="1" applyFill="1" applyBorder="1" applyAlignment="1">
      <alignment horizontal="right" vertical="center" readingOrder="2"/>
    </xf>
    <xf numFmtId="0" fontId="15" fillId="3" borderId="4" xfId="0" applyFont="1" applyFill="1" applyBorder="1" applyAlignment="1">
      <alignment horizontal="right" vertical="center" readingOrder="2"/>
    </xf>
    <xf numFmtId="0" fontId="9" fillId="3" borderId="0" xfId="0" applyFont="1" applyFill="1" applyBorder="1" applyAlignment="1">
      <alignment horizontal="right" readingOrder="2"/>
    </xf>
    <xf numFmtId="0" fontId="15" fillId="3" borderId="0" xfId="0" applyFont="1" applyFill="1" applyBorder="1" applyAlignment="1">
      <alignment horizontal="right" readingOrder="2"/>
    </xf>
    <xf numFmtId="0" fontId="4" fillId="0" borderId="0" xfId="0" applyFont="1" applyBorder="1" applyAlignment="1">
      <alignment readingOrder="2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readingOrder="2"/>
    </xf>
    <xf numFmtId="0" fontId="14" fillId="0" borderId="0" xfId="0" applyFont="1" applyBorder="1" applyAlignment="1">
      <alignment readingOrder="2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readingOrder="2"/>
    </xf>
    <xf numFmtId="0" fontId="14" fillId="0" borderId="0" xfId="0" applyFont="1" applyBorder="1" applyAlignment="1">
      <alignment horizontal="left" vertical="center" readingOrder="2"/>
    </xf>
    <xf numFmtId="0" fontId="14" fillId="0" borderId="5" xfId="0" applyFont="1" applyBorder="1" applyAlignment="1">
      <alignment horizontal="right" vertical="center" readingOrder="2"/>
    </xf>
    <xf numFmtId="0" fontId="2" fillId="0" borderId="8" xfId="0" applyFont="1" applyBorder="1" applyAlignment="1">
      <alignment readingOrder="2"/>
    </xf>
    <xf numFmtId="0" fontId="17" fillId="0" borderId="4" xfId="0" applyFont="1" applyBorder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readingOrder="2"/>
    </xf>
    <xf numFmtId="0" fontId="9" fillId="2" borderId="9" xfId="0" applyFont="1" applyFill="1" applyBorder="1" applyAlignment="1">
      <alignment horizontal="right" vertical="center" readingOrder="2"/>
    </xf>
    <xf numFmtId="0" fontId="9" fillId="2" borderId="10" xfId="0" applyFont="1" applyFill="1" applyBorder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horizontal="right" vertical="center" readingOrder="2"/>
    </xf>
    <xf numFmtId="0" fontId="15" fillId="3" borderId="2" xfId="0" applyFont="1" applyFill="1" applyBorder="1" applyAlignment="1">
      <alignment horizontal="right" vertical="center" readingOrder="2"/>
    </xf>
    <xf numFmtId="0" fontId="15" fillId="3" borderId="0" xfId="0" applyFont="1" applyFill="1" applyBorder="1" applyAlignment="1">
      <alignment horizontal="right" readingOrder="2"/>
    </xf>
    <xf numFmtId="0" fontId="15" fillId="3" borderId="5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readingOrder="2"/>
    </xf>
    <xf numFmtId="0" fontId="6" fillId="0" borderId="4" xfId="0" applyFont="1" applyBorder="1" applyAlignment="1">
      <alignment horizontal="right" vertical="center" readingOrder="2"/>
    </xf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 readingOrder="2"/>
    </xf>
    <xf numFmtId="0" fontId="8" fillId="0" borderId="0" xfId="0" applyFont="1" applyBorder="1" applyAlignment="1">
      <alignment horizontal="left" vertical="center" readingOrder="2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3" borderId="0" xfId="0" applyFont="1" applyFill="1" applyBorder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readingOrder="2"/>
    </xf>
    <xf numFmtId="0" fontId="4" fillId="0" borderId="0" xfId="0" applyFont="1" applyBorder="1"/>
    <xf numFmtId="0" fontId="8" fillId="0" borderId="4" xfId="0" applyFont="1" applyBorder="1" applyAlignment="1">
      <alignment horizontal="right" vertical="center" readingOrder="2"/>
    </xf>
    <xf numFmtId="0" fontId="9" fillId="3" borderId="4" xfId="0" applyFont="1" applyFill="1" applyBorder="1" applyAlignment="1">
      <alignment horizontal="right" readingOrder="2"/>
    </xf>
    <xf numFmtId="0" fontId="9" fillId="3" borderId="0" xfId="0" applyFont="1" applyFill="1" applyBorder="1" applyAlignment="1">
      <alignment horizontal="right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8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right" vertical="center" readingOrder="2"/>
    </xf>
    <xf numFmtId="0" fontId="8" fillId="3" borderId="4" xfId="0" applyFont="1" applyFill="1" applyBorder="1" applyAlignment="1">
      <alignment horizontal="right" vertical="center" readingOrder="2"/>
    </xf>
    <xf numFmtId="0" fontId="8" fillId="3" borderId="0" xfId="0" applyFont="1" applyFill="1" applyBorder="1" applyAlignment="1">
      <alignment horizontal="left" vertical="center" readingOrder="2"/>
    </xf>
    <xf numFmtId="0" fontId="6" fillId="0" borderId="4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/>
    </xf>
    <xf numFmtId="49" fontId="4" fillId="4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center" readingOrder="2"/>
    </xf>
    <xf numFmtId="0" fontId="9" fillId="3" borderId="3" xfId="0" applyFont="1" applyFill="1" applyBorder="1" applyAlignment="1">
      <alignment horizontal="right" vertical="center" readingOrder="2"/>
    </xf>
    <xf numFmtId="0" fontId="8" fillId="3" borderId="0" xfId="0" applyFont="1" applyFill="1" applyBorder="1" applyAlignment="1">
      <alignment horizontal="left" vertical="center" wrapText="1" readingOrder="2"/>
    </xf>
    <xf numFmtId="0" fontId="21" fillId="3" borderId="5" xfId="0" applyFont="1" applyFill="1" applyBorder="1" applyAlignment="1">
      <alignment horizontal="right" vertical="center" readingOrder="2"/>
    </xf>
    <xf numFmtId="0" fontId="14" fillId="3" borderId="0" xfId="0" applyFont="1" applyFill="1" applyBorder="1" applyAlignment="1">
      <alignment horizontal="left" vertical="center" readingOrder="2"/>
    </xf>
    <xf numFmtId="0" fontId="9" fillId="3" borderId="4" xfId="0" applyFont="1" applyFill="1" applyBorder="1" applyAlignment="1">
      <alignment horizontal="right" vertical="center" readingOrder="2"/>
    </xf>
    <xf numFmtId="0" fontId="9" fillId="3" borderId="0" xfId="0" applyFont="1" applyFill="1" applyBorder="1" applyAlignment="1">
      <alignment horizontal="right" vertical="center" readingOrder="2"/>
    </xf>
    <xf numFmtId="0" fontId="23" fillId="0" borderId="0" xfId="0" applyFont="1" applyBorder="1"/>
    <xf numFmtId="0" fontId="23" fillId="0" borderId="5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readingOrder="2"/>
    </xf>
    <xf numFmtId="0" fontId="4" fillId="0" borderId="0" xfId="0" applyFont="1" applyAlignment="1">
      <alignment readingOrder="2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readingOrder="2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readingOrder="2"/>
    </xf>
    <xf numFmtId="0" fontId="4" fillId="0" borderId="0" xfId="0" applyFont="1" applyBorder="1" applyAlignment="1">
      <alignment horizontal="left" vertical="center" readingOrder="2"/>
    </xf>
    <xf numFmtId="0" fontId="7" fillId="2" borderId="0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left" vertical="center" readingOrder="1"/>
    </xf>
    <xf numFmtId="0" fontId="4" fillId="0" borderId="0" xfId="0" applyFont="1" applyAlignment="1">
      <alignment horizontal="center" readingOrder="2"/>
    </xf>
    <xf numFmtId="0" fontId="4" fillId="0" borderId="4" xfId="0" applyFont="1" applyBorder="1" applyAlignment="1">
      <alignment horizontal="center" readingOrder="2"/>
    </xf>
    <xf numFmtId="0" fontId="4" fillId="0" borderId="5" xfId="0" applyFont="1" applyBorder="1" applyAlignment="1">
      <alignment horizontal="center" readingOrder="2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 readingOrder="2"/>
    </xf>
    <xf numFmtId="0" fontId="4" fillId="0" borderId="11" xfId="0" applyFont="1" applyBorder="1" applyAlignment="1">
      <alignment readingOrder="2"/>
    </xf>
    <xf numFmtId="0" fontId="8" fillId="0" borderId="12" xfId="0" applyFont="1" applyBorder="1" applyAlignment="1">
      <alignment horizontal="right" vertical="center"/>
    </xf>
    <xf numFmtId="0" fontId="2" fillId="0" borderId="7" xfId="0" applyFont="1" applyBorder="1"/>
    <xf numFmtId="0" fontId="8" fillId="0" borderId="13" xfId="0" applyFont="1" applyBorder="1" applyAlignment="1">
      <alignment horizontal="right" vertical="center" readingOrder="1"/>
    </xf>
    <xf numFmtId="0" fontId="21" fillId="0" borderId="0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right" vertical="center" readingOrder="2"/>
    </xf>
    <xf numFmtId="0" fontId="8" fillId="3" borderId="0" xfId="0" applyFont="1" applyFill="1" applyBorder="1" applyAlignment="1">
      <alignment horizontal="right" vertical="center" readingOrder="2"/>
    </xf>
    <xf numFmtId="0" fontId="9" fillId="0" borderId="4" xfId="0" applyFont="1" applyBorder="1" applyAlignment="1">
      <alignment horizontal="right" vertical="center" readingOrder="2"/>
    </xf>
    <xf numFmtId="0" fontId="24" fillId="2" borderId="10" xfId="0" applyFont="1" applyFill="1" applyBorder="1" applyAlignment="1">
      <alignment horizontal="right" vertical="center" readingOrder="2"/>
    </xf>
    <xf numFmtId="0" fontId="9" fillId="3" borderId="2" xfId="0" applyFont="1" applyFill="1" applyBorder="1" applyAlignment="1">
      <alignment horizontal="right" vertical="center" readingOrder="2"/>
    </xf>
    <xf numFmtId="0" fontId="9" fillId="3" borderId="5" xfId="0" applyFont="1" applyFill="1" applyBorder="1" applyAlignment="1">
      <alignment horizontal="right" vertical="center" readingOrder="2"/>
    </xf>
    <xf numFmtId="0" fontId="9" fillId="3" borderId="0" xfId="0" applyFont="1" applyFill="1" applyBorder="1" applyAlignment="1">
      <alignment horizontal="center" vertical="center" readingOrder="2"/>
    </xf>
    <xf numFmtId="0" fontId="9" fillId="3" borderId="5" xfId="0" applyFont="1" applyFill="1" applyBorder="1" applyAlignment="1">
      <alignment horizontal="center" vertical="center" readingOrder="2"/>
    </xf>
    <xf numFmtId="0" fontId="27" fillId="0" borderId="0" xfId="0" applyFont="1" applyBorder="1" applyAlignment="1">
      <alignment horizontal="center" vertical="center" readingOrder="2"/>
    </xf>
    <xf numFmtId="0" fontId="8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readingOrder="2"/>
    </xf>
    <xf numFmtId="0" fontId="21" fillId="0" borderId="11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vertical="center" readingOrder="2"/>
    </xf>
    <xf numFmtId="0" fontId="21" fillId="0" borderId="11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readingOrder="2"/>
    </xf>
    <xf numFmtId="0" fontId="4" fillId="0" borderId="4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readingOrder="2"/>
    </xf>
    <xf numFmtId="0" fontId="2" fillId="0" borderId="0" xfId="0" applyFont="1" applyBorder="1" applyAlignment="1">
      <alignment horizontal="center" vertical="center" readingOrder="2"/>
    </xf>
    <xf numFmtId="0" fontId="17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readingOrder="2"/>
    </xf>
    <xf numFmtId="0" fontId="2" fillId="0" borderId="4" xfId="0" applyFont="1" applyBorder="1" applyAlignment="1">
      <alignment horizontal="center" readingOrder="2"/>
    </xf>
    <xf numFmtId="0" fontId="4" fillId="0" borderId="5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readingOrder="2"/>
    </xf>
    <xf numFmtId="0" fontId="2" fillId="0" borderId="7" xfId="0" applyFont="1" applyBorder="1" applyAlignment="1">
      <alignment horizontal="center" readingOrder="2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readingOrder="2"/>
    </xf>
    <xf numFmtId="0" fontId="7" fillId="3" borderId="0" xfId="0" applyFont="1" applyFill="1" applyBorder="1" applyAlignment="1">
      <alignment horizontal="right" vertical="center" indent="1" readingOrder="2"/>
    </xf>
    <xf numFmtId="0" fontId="9" fillId="3" borderId="4" xfId="0" applyFont="1" applyFill="1" applyBorder="1" applyAlignment="1">
      <alignment horizontal="right" vertical="center" indent="1" readingOrder="2"/>
    </xf>
    <xf numFmtId="0" fontId="9" fillId="3" borderId="0" xfId="0" applyFont="1" applyFill="1" applyBorder="1" applyAlignment="1">
      <alignment horizontal="right" vertical="center" indent="1" readingOrder="2"/>
    </xf>
    <xf numFmtId="0" fontId="33" fillId="0" borderId="4" xfId="0" applyFont="1" applyBorder="1" applyAlignment="1">
      <alignment horizontal="right" indent="1"/>
    </xf>
    <xf numFmtId="0" fontId="29" fillId="0" borderId="4" xfId="0" applyFont="1" applyBorder="1" applyAlignment="1">
      <alignment horizontal="right" vertical="center" indent="1" readingOrder="2"/>
    </xf>
    <xf numFmtId="0" fontId="28" fillId="0" borderId="4" xfId="0" applyFont="1" applyBorder="1" applyAlignment="1">
      <alignment horizontal="right" indent="1"/>
    </xf>
    <xf numFmtId="0" fontId="34" fillId="3" borderId="0" xfId="0" applyFont="1" applyFill="1" applyBorder="1" applyAlignment="1">
      <alignment horizontal="right" vertical="center" indent="1" readingOrder="2"/>
    </xf>
    <xf numFmtId="0" fontId="29" fillId="0" borderId="0" xfId="0" applyFont="1" applyBorder="1" applyAlignment="1">
      <alignment horizontal="right" vertical="center" indent="3" readingOrder="2"/>
    </xf>
    <xf numFmtId="0" fontId="29" fillId="0" borderId="0" xfId="0" applyFont="1" applyBorder="1" applyAlignment="1">
      <alignment horizontal="right" vertical="center" shrinkToFit="1" readingOrder="2"/>
    </xf>
    <xf numFmtId="0" fontId="4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14" fillId="0" borderId="4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right" readingOrder="2"/>
    </xf>
    <xf numFmtId="0" fontId="14" fillId="0" borderId="0" xfId="0" applyFont="1" applyBorder="1" applyAlignment="1">
      <alignment horizontal="right" readingOrder="2"/>
    </xf>
    <xf numFmtId="0" fontId="14" fillId="0" borderId="0" xfId="0" applyFont="1" applyBorder="1" applyAlignment="1">
      <alignment horizontal="right" vertical="top" readingOrder="2"/>
    </xf>
    <xf numFmtId="0" fontId="14" fillId="0" borderId="5" xfId="0" applyFont="1" applyBorder="1" applyAlignment="1">
      <alignment horizontal="right" readingOrder="2"/>
    </xf>
    <xf numFmtId="0" fontId="2" fillId="0" borderId="5" xfId="0" applyFont="1" applyBorder="1" applyAlignment="1">
      <alignment horizontal="right" vertical="center" readingOrder="2"/>
    </xf>
    <xf numFmtId="0" fontId="10" fillId="0" borderId="4" xfId="0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36" fillId="0" borderId="4" xfId="0" applyFont="1" applyBorder="1" applyAlignment="1">
      <alignment horizontal="right" vertical="center" indent="2" readingOrder="2"/>
    </xf>
    <xf numFmtId="0" fontId="8" fillId="0" borderId="0" xfId="0" applyFont="1" applyBorder="1" applyAlignment="1">
      <alignment horizontal="right" vertical="center" indent="2" readingOrder="2"/>
    </xf>
    <xf numFmtId="0" fontId="21" fillId="0" borderId="0" xfId="0" applyFont="1" applyBorder="1" applyAlignment="1">
      <alignment horizontal="right" vertical="center" indent="2" readingOrder="2"/>
    </xf>
    <xf numFmtId="0" fontId="8" fillId="0" borderId="5" xfId="0" applyFont="1" applyBorder="1" applyAlignment="1">
      <alignment horizontal="right" indent="2" readingOrder="2"/>
    </xf>
    <xf numFmtId="0" fontId="21" fillId="0" borderId="5" xfId="0" applyFont="1" applyBorder="1" applyAlignment="1">
      <alignment horizontal="right" vertical="center" indent="2" readingOrder="2"/>
    </xf>
    <xf numFmtId="0" fontId="8" fillId="3" borderId="0" xfId="0" applyFont="1" applyFill="1" applyBorder="1" applyAlignment="1">
      <alignment horizontal="right" vertical="center" indent="2" readingOrder="2"/>
    </xf>
    <xf numFmtId="0" fontId="4" fillId="0" borderId="4" xfId="0" applyFont="1" applyBorder="1" applyAlignment="1">
      <alignment horizontal="right" vertical="center" indent="2" readingOrder="2"/>
    </xf>
    <xf numFmtId="0" fontId="8" fillId="0" borderId="0" xfId="0" applyFont="1" applyBorder="1" applyAlignment="1">
      <alignment horizontal="right" vertical="center" wrapText="1" indent="2" readingOrder="2"/>
    </xf>
    <xf numFmtId="0" fontId="21" fillId="3" borderId="0" xfId="0" applyFont="1" applyFill="1" applyBorder="1" applyAlignment="1">
      <alignment horizontal="right" vertical="center" indent="2" readingOrder="2"/>
    </xf>
    <xf numFmtId="0" fontId="22" fillId="3" borderId="5" xfId="0" applyFont="1" applyFill="1" applyBorder="1" applyAlignment="1">
      <alignment horizontal="right" vertical="center" indent="2" readingOrder="2"/>
    </xf>
    <xf numFmtId="0" fontId="7" fillId="3" borderId="14" xfId="0" applyFont="1" applyFill="1" applyBorder="1" applyAlignment="1">
      <alignment horizontal="right" indent="2" readingOrder="2"/>
    </xf>
    <xf numFmtId="0" fontId="7" fillId="3" borderId="16" xfId="0" applyFont="1" applyFill="1" applyBorder="1" applyAlignment="1">
      <alignment horizontal="right" indent="2" readingOrder="2"/>
    </xf>
    <xf numFmtId="0" fontId="28" fillId="0" borderId="4" xfId="0" applyFont="1" applyBorder="1" applyAlignment="1">
      <alignment horizontal="right" indent="2" readingOrder="2"/>
    </xf>
    <xf numFmtId="0" fontId="28" fillId="0" borderId="0" xfId="0" applyFont="1" applyBorder="1" applyAlignment="1">
      <alignment horizontal="right" indent="2" readingOrder="2"/>
    </xf>
    <xf numFmtId="0" fontId="28" fillId="0" borderId="5" xfId="0" applyFont="1" applyBorder="1" applyAlignment="1">
      <alignment horizontal="right" indent="2" readingOrder="2"/>
    </xf>
    <xf numFmtId="0" fontId="4" fillId="4" borderId="0" xfId="0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left" vertical="center" readingOrder="2"/>
    </xf>
    <xf numFmtId="0" fontId="4" fillId="0" borderId="0" xfId="0" applyFont="1" applyBorder="1"/>
    <xf numFmtId="0" fontId="38" fillId="2" borderId="10" xfId="0" applyFont="1" applyFill="1" applyBorder="1" applyAlignment="1">
      <alignment horizontal="right" vertical="center" readingOrder="2"/>
    </xf>
    <xf numFmtId="0" fontId="38" fillId="3" borderId="0" xfId="0" applyNumberFormat="1" applyFont="1" applyFill="1" applyBorder="1" applyAlignment="1">
      <alignment horizontal="right" vertical="center" readingOrder="2"/>
    </xf>
    <xf numFmtId="0" fontId="38" fillId="3" borderId="0" xfId="0" applyFont="1" applyFill="1" applyBorder="1" applyAlignment="1">
      <alignment horizontal="right" vertical="center" readingOrder="2"/>
    </xf>
    <xf numFmtId="0" fontId="38" fillId="3" borderId="5" xfId="0" applyFont="1" applyFill="1" applyBorder="1" applyAlignment="1">
      <alignment horizontal="right" vertical="center" readingOrder="1"/>
    </xf>
    <xf numFmtId="0" fontId="38" fillId="3" borderId="0" xfId="0" applyFont="1" applyFill="1" applyBorder="1" applyAlignment="1">
      <alignment horizontal="right" vertical="center" readingOrder="2"/>
    </xf>
    <xf numFmtId="0" fontId="38" fillId="3" borderId="5" xfId="0" applyFont="1" applyFill="1" applyBorder="1" applyAlignment="1">
      <alignment horizontal="right" vertical="center" readingOrder="2"/>
    </xf>
    <xf numFmtId="0" fontId="38" fillId="3" borderId="0" xfId="0" applyFont="1" applyFill="1" applyBorder="1" applyAlignment="1">
      <alignment horizontal="right" vertical="center" readingOrder="1"/>
    </xf>
    <xf numFmtId="0" fontId="38" fillId="0" borderId="0" xfId="0" applyFont="1" applyBorder="1" applyAlignment="1">
      <alignment horizontal="right" vertical="center" readingOrder="2"/>
    </xf>
    <xf numFmtId="0" fontId="38" fillId="0" borderId="0" xfId="0" applyFont="1" applyBorder="1" applyAlignment="1">
      <alignment horizontal="right" vertical="center" readingOrder="2"/>
    </xf>
    <xf numFmtId="0" fontId="38" fillId="0" borderId="5" xfId="0" applyFont="1" applyBorder="1" applyAlignment="1">
      <alignment horizontal="right" vertical="center" readingOrder="2"/>
    </xf>
    <xf numFmtId="0" fontId="38" fillId="0" borderId="0" xfId="0" applyFont="1" applyBorder="1" applyAlignment="1">
      <alignment horizontal="right" vertical="center" readingOrder="1"/>
    </xf>
    <xf numFmtId="0" fontId="9" fillId="0" borderId="0" xfId="0" applyFont="1" applyBorder="1" applyAlignment="1">
      <alignment horizontal="right" vertical="center" readingOrder="2"/>
    </xf>
    <xf numFmtId="0" fontId="40" fillId="0" borderId="0" xfId="0" applyFont="1" applyBorder="1" applyAlignment="1">
      <alignment horizontal="right"/>
    </xf>
    <xf numFmtId="0" fontId="38" fillId="0" borderId="5" xfId="0" applyFont="1" applyBorder="1" applyAlignment="1"/>
    <xf numFmtId="0" fontId="38" fillId="0" borderId="5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readingOrder="2"/>
    </xf>
    <xf numFmtId="0" fontId="17" fillId="0" borderId="0" xfId="0" applyFont="1" applyBorder="1" applyAlignment="1">
      <alignment horizontal="right" vertical="center" readingOrder="1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 wrapText="1" readingOrder="2"/>
    </xf>
    <xf numFmtId="0" fontId="38" fillId="0" borderId="0" xfId="0" applyFont="1" applyBorder="1" applyAlignment="1">
      <alignment horizontal="right" readingOrder="2"/>
    </xf>
    <xf numFmtId="0" fontId="38" fillId="0" borderId="5" xfId="0" applyFont="1" applyBorder="1" applyAlignment="1">
      <alignment horizontal="right" vertical="center" readingOrder="1"/>
    </xf>
    <xf numFmtId="0" fontId="38" fillId="0" borderId="0" xfId="0" applyFont="1" applyBorder="1" applyAlignment="1">
      <alignment horizontal="left" vertical="center" wrapText="1" readingOrder="2"/>
    </xf>
    <xf numFmtId="0" fontId="38" fillId="0" borderId="5" xfId="0" applyFont="1" applyBorder="1" applyAlignment="1">
      <alignment horizontal="right" vertical="top" readingOrder="1"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/>
    </xf>
    <xf numFmtId="0" fontId="38" fillId="0" borderId="11" xfId="0" applyFont="1" applyBorder="1" applyAlignment="1">
      <alignment horizontal="right" vertical="center" readingOrder="1"/>
    </xf>
    <xf numFmtId="0" fontId="38" fillId="0" borderId="11" xfId="0" applyFont="1" applyBorder="1" applyAlignment="1">
      <alignment horizontal="right" readingOrder="2"/>
    </xf>
    <xf numFmtId="0" fontId="38" fillId="0" borderId="11" xfId="0" applyFont="1" applyBorder="1" applyAlignment="1">
      <alignment horizontal="left" vertical="center" readingOrder="2"/>
    </xf>
    <xf numFmtId="0" fontId="38" fillId="0" borderId="4" xfId="0" applyFont="1" applyBorder="1" applyAlignment="1">
      <alignment horizontal="left" vertical="center" readingOrder="1"/>
    </xf>
    <xf numFmtId="0" fontId="38" fillId="0" borderId="0" xfId="0" applyFont="1" applyBorder="1" applyAlignment="1">
      <alignment horizontal="left" vertical="center" readingOrder="1"/>
    </xf>
    <xf numFmtId="0" fontId="38" fillId="0" borderId="5" xfId="0" applyFont="1" applyBorder="1" applyAlignment="1">
      <alignment horizontal="center" vertical="center" readingOrder="2"/>
    </xf>
    <xf numFmtId="0" fontId="38" fillId="0" borderId="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readingOrder="2"/>
    </xf>
    <xf numFmtId="0" fontId="38" fillId="0" borderId="0" xfId="0" applyFont="1" applyBorder="1" applyAlignment="1">
      <alignment horizontal="center" vertical="center" readingOrder="1"/>
    </xf>
    <xf numFmtId="0" fontId="38" fillId="0" borderId="0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right" readingOrder="2"/>
    </xf>
    <xf numFmtId="0" fontId="17" fillId="3" borderId="5" xfId="0" applyFont="1" applyFill="1" applyBorder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1"/>
    <xf numFmtId="0" fontId="2" fillId="0" borderId="7" xfId="1" applyFont="1" applyBorder="1" applyAlignment="1">
      <alignment horizontal="right" vertical="center" readingOrder="2"/>
    </xf>
    <xf numFmtId="0" fontId="2" fillId="0" borderId="6" xfId="1" applyFont="1" applyBorder="1" applyAlignment="1">
      <alignment horizontal="right" vertical="center" readingOrder="2"/>
    </xf>
    <xf numFmtId="0" fontId="2" fillId="0" borderId="20" xfId="1" applyFont="1" applyBorder="1" applyAlignment="1">
      <alignment horizontal="right" vertical="center" readingOrder="2"/>
    </xf>
    <xf numFmtId="0" fontId="2" fillId="0" borderId="21" xfId="1" applyFont="1" applyBorder="1" applyAlignment="1">
      <alignment horizontal="right" vertical="center" readingOrder="2"/>
    </xf>
    <xf numFmtId="0" fontId="2" fillId="0" borderId="22" xfId="1" applyFont="1" applyBorder="1" applyAlignment="1">
      <alignment horizontal="right" vertical="center" readingOrder="2"/>
    </xf>
    <xf numFmtId="0" fontId="2" fillId="0" borderId="23" xfId="1" applyFont="1" applyBorder="1" applyAlignment="1">
      <alignment horizontal="right" vertical="center" readingOrder="2"/>
    </xf>
    <xf numFmtId="0" fontId="2" fillId="0" borderId="26" xfId="1" applyFont="1" applyBorder="1" applyAlignment="1">
      <alignment horizontal="right" vertical="center" readingOrder="2"/>
    </xf>
    <xf numFmtId="0" fontId="2" fillId="0" borderId="18" xfId="1" applyFont="1" applyBorder="1" applyAlignment="1">
      <alignment horizontal="right" vertical="center" readingOrder="2"/>
    </xf>
    <xf numFmtId="0" fontId="2" fillId="0" borderId="30" xfId="1" applyFont="1" applyBorder="1" applyAlignment="1">
      <alignment horizontal="right" vertical="center" readingOrder="2"/>
    </xf>
    <xf numFmtId="0" fontId="2" fillId="0" borderId="31" xfId="1" applyFont="1" applyBorder="1" applyAlignment="1">
      <alignment horizontal="right" vertical="center" readingOrder="2"/>
    </xf>
    <xf numFmtId="0" fontId="2" fillId="0" borderId="17" xfId="1" applyFont="1" applyBorder="1" applyAlignment="1">
      <alignment horizontal="right" vertical="center" readingOrder="2"/>
    </xf>
    <xf numFmtId="0" fontId="2" fillId="0" borderId="32" xfId="1" applyFont="1" applyBorder="1" applyAlignment="1">
      <alignment horizontal="right" vertical="center" readingOrder="2"/>
    </xf>
    <xf numFmtId="0" fontId="2" fillId="0" borderId="30" xfId="1" applyFont="1" applyBorder="1" applyAlignment="1">
      <alignment horizontal="center" vertical="center" readingOrder="2"/>
    </xf>
    <xf numFmtId="0" fontId="2" fillId="0" borderId="26" xfId="1" applyFont="1" applyBorder="1" applyAlignment="1">
      <alignment horizontal="center" vertical="center" readingOrder="2"/>
    </xf>
    <xf numFmtId="0" fontId="2" fillId="0" borderId="31" xfId="1" applyFont="1" applyBorder="1" applyAlignment="1">
      <alignment horizontal="center" vertical="center" readingOrder="2"/>
    </xf>
    <xf numFmtId="0" fontId="2" fillId="0" borderId="5" xfId="1" applyFont="1" applyBorder="1" applyAlignment="1">
      <alignment horizontal="center" vertical="center" readingOrder="2"/>
    </xf>
    <xf numFmtId="0" fontId="2" fillId="0" borderId="0" xfId="1" applyFont="1" applyBorder="1" applyAlignment="1">
      <alignment horizontal="center" vertical="center" readingOrder="2"/>
    </xf>
    <xf numFmtId="0" fontId="2" fillId="0" borderId="33" xfId="1" applyFont="1" applyBorder="1" applyAlignment="1">
      <alignment horizontal="center" vertical="center" readingOrder="2"/>
    </xf>
    <xf numFmtId="0" fontId="2" fillId="0" borderId="35" xfId="1" applyFont="1" applyBorder="1" applyAlignment="1">
      <alignment horizontal="right" vertical="center" readingOrder="2"/>
    </xf>
    <xf numFmtId="0" fontId="41" fillId="0" borderId="35" xfId="1" applyFont="1" applyBorder="1" applyAlignment="1">
      <alignment horizontal="center" vertical="center" readingOrder="2"/>
    </xf>
    <xf numFmtId="0" fontId="2" fillId="0" borderId="36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readingOrder="2"/>
    </xf>
    <xf numFmtId="0" fontId="2" fillId="0" borderId="4" xfId="1" applyFont="1" applyBorder="1" applyAlignment="1">
      <alignment horizontal="right" vertical="center" readingOrder="2"/>
    </xf>
    <xf numFmtId="0" fontId="2" fillId="0" borderId="18" xfId="1" applyFont="1" applyBorder="1" applyAlignment="1">
      <alignment horizontal="right" vertical="top" readingOrder="2"/>
    </xf>
    <xf numFmtId="0" fontId="2" fillId="0" borderId="32" xfId="1" applyFont="1" applyBorder="1" applyAlignment="1">
      <alignment horizontal="right" vertical="top" readingOrder="2"/>
    </xf>
    <xf numFmtId="0" fontId="42" fillId="2" borderId="35" xfId="1" applyFont="1" applyFill="1" applyBorder="1" applyAlignment="1">
      <alignment horizontal="center" vertical="center" textRotation="180" readingOrder="2"/>
    </xf>
    <xf numFmtId="0" fontId="39" fillId="2" borderId="2" xfId="1" applyFont="1" applyFill="1" applyBorder="1" applyAlignment="1">
      <alignment horizontal="right" vertical="center" wrapText="1" readingOrder="2"/>
    </xf>
    <xf numFmtId="0" fontId="39" fillId="2" borderId="39" xfId="1" applyFont="1" applyFill="1" applyBorder="1" applyAlignment="1">
      <alignment horizontal="right" vertical="center" wrapText="1" readingOrder="2"/>
    </xf>
    <xf numFmtId="0" fontId="4" fillId="4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" fillId="0" borderId="21" xfId="1" applyFont="1" applyBorder="1" applyAlignment="1">
      <alignment horizontal="right" vertical="center" readingOrder="2"/>
    </xf>
    <xf numFmtId="0" fontId="2" fillId="0" borderId="20" xfId="1" applyFont="1" applyBorder="1" applyAlignment="1">
      <alignment horizontal="right" vertical="center" readingOrder="2"/>
    </xf>
    <xf numFmtId="0" fontId="2" fillId="0" borderId="21" xfId="1" applyFont="1" applyBorder="1" applyAlignment="1">
      <alignment horizontal="center" vertical="center" readingOrder="2"/>
    </xf>
    <xf numFmtId="0" fontId="1" fillId="0" borderId="0" xfId="1" applyAlignment="1">
      <alignment horizontal="right"/>
    </xf>
    <xf numFmtId="0" fontId="1" fillId="0" borderId="0" xfId="1" applyBorder="1"/>
    <xf numFmtId="0" fontId="2" fillId="0" borderId="36" xfId="1" applyNumberFormat="1" applyFont="1" applyBorder="1" applyAlignment="1">
      <alignment horizontal="right" vertical="center" readingOrder="2"/>
    </xf>
    <xf numFmtId="165" fontId="4" fillId="4" borderId="0" xfId="0" applyNumberFormat="1" applyFont="1" applyFill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1" fillId="0" borderId="20" xfId="1" applyBorder="1"/>
    <xf numFmtId="0" fontId="1" fillId="0" borderId="4" xfId="1" applyBorder="1"/>
    <xf numFmtId="0" fontId="2" fillId="0" borderId="20" xfId="1" applyFont="1" applyBorder="1" applyAlignment="1">
      <alignment horizontal="right" vertical="center" readingOrder="2"/>
    </xf>
    <xf numFmtId="0" fontId="2" fillId="0" borderId="20" xfId="1" applyFont="1" applyBorder="1" applyAlignment="1">
      <alignment horizontal="center" vertical="center" readingOrder="2"/>
    </xf>
    <xf numFmtId="0" fontId="2" fillId="0" borderId="22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wrapText="1" readingOrder="2"/>
    </xf>
    <xf numFmtId="0" fontId="2" fillId="0" borderId="21" xfId="1" applyFont="1" applyBorder="1" applyAlignment="1">
      <alignment vertical="center" readingOrder="2"/>
    </xf>
    <xf numFmtId="0" fontId="2" fillId="0" borderId="20" xfId="1" applyFont="1" applyBorder="1" applyAlignment="1">
      <alignment vertical="center" readingOrder="2"/>
    </xf>
    <xf numFmtId="0" fontId="1" fillId="0" borderId="7" xfId="1" applyBorder="1"/>
    <xf numFmtId="0" fontId="1" fillId="0" borderId="8" xfId="1" applyBorder="1"/>
    <xf numFmtId="0" fontId="2" fillId="3" borderId="34" xfId="1" applyFont="1" applyFill="1" applyBorder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165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 readingOrder="2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readingOrder="2"/>
    </xf>
    <xf numFmtId="0" fontId="4" fillId="4" borderId="0" xfId="0" applyFont="1" applyFill="1" applyAlignment="1">
      <alignment horizontal="right" vertical="center"/>
    </xf>
    <xf numFmtId="14" fontId="4" fillId="4" borderId="0" xfId="0" applyNumberFormat="1" applyFont="1" applyFill="1" applyAlignment="1">
      <alignment horizontal="right" vertical="center"/>
    </xf>
    <xf numFmtId="0" fontId="4" fillId="4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 readingOrder="2"/>
    </xf>
    <xf numFmtId="0" fontId="9" fillId="0" borderId="4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9" fillId="3" borderId="4" xfId="0" applyFont="1" applyFill="1" applyBorder="1" applyAlignment="1">
      <alignment horizontal="right" vertical="center" readingOrder="2"/>
    </xf>
    <xf numFmtId="0" fontId="9" fillId="3" borderId="0" xfId="0" applyFont="1" applyFill="1" applyBorder="1" applyAlignment="1">
      <alignment horizontal="right" vertical="center" readingOrder="2"/>
    </xf>
    <xf numFmtId="0" fontId="9" fillId="3" borderId="4" xfId="0" applyFont="1" applyFill="1" applyBorder="1" applyAlignment="1">
      <alignment horizontal="right" readingOrder="2"/>
    </xf>
    <xf numFmtId="0" fontId="9" fillId="3" borderId="0" xfId="0" applyFont="1" applyFill="1" applyBorder="1" applyAlignment="1">
      <alignment horizontal="right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left"/>
    </xf>
    <xf numFmtId="0" fontId="38" fillId="0" borderId="4" xfId="0" applyFont="1" applyBorder="1" applyAlignment="1">
      <alignment horizontal="right" vertical="center" readingOrder="2"/>
    </xf>
    <xf numFmtId="0" fontId="38" fillId="0" borderId="0" xfId="0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left" vertical="center" readingOrder="2"/>
    </xf>
    <xf numFmtId="0" fontId="4" fillId="0" borderId="4" xfId="0" applyFont="1" applyBorder="1"/>
    <xf numFmtId="0" fontId="4" fillId="0" borderId="0" xfId="0" applyFont="1" applyBorder="1"/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readingOrder="2"/>
    </xf>
    <xf numFmtId="0" fontId="6" fillId="2" borderId="2" xfId="0" applyFont="1" applyFill="1" applyBorder="1" applyAlignment="1">
      <alignment horizontal="center" vertical="center" readingOrder="2"/>
    </xf>
    <xf numFmtId="0" fontId="6" fillId="2" borderId="4" xfId="0" applyFont="1" applyFill="1" applyBorder="1" applyAlignment="1">
      <alignment horizontal="center" vertical="center" readingOrder="2"/>
    </xf>
    <xf numFmtId="0" fontId="6" fillId="2" borderId="5" xfId="0" applyFont="1" applyFill="1" applyBorder="1" applyAlignment="1">
      <alignment horizontal="center" vertical="center" readingOrder="2"/>
    </xf>
    <xf numFmtId="0" fontId="6" fillId="2" borderId="6" xfId="0" applyFont="1" applyFill="1" applyBorder="1" applyAlignment="1">
      <alignment horizontal="center" vertical="center" readingOrder="2"/>
    </xf>
    <xf numFmtId="0" fontId="6" fillId="2" borderId="8" xfId="0" applyFont="1" applyFill="1" applyBorder="1" applyAlignment="1">
      <alignment horizontal="center" vertical="center" readingOrder="2"/>
    </xf>
    <xf numFmtId="0" fontId="38" fillId="3" borderId="0" xfId="0" applyFont="1" applyFill="1" applyBorder="1" applyAlignment="1">
      <alignment horizontal="right" vertical="center" readingOrder="2"/>
    </xf>
    <xf numFmtId="0" fontId="38" fillId="3" borderId="5" xfId="0" applyFont="1" applyFill="1" applyBorder="1" applyAlignment="1">
      <alignment horizontal="right" vertical="center" readingOrder="2"/>
    </xf>
    <xf numFmtId="0" fontId="9" fillId="3" borderId="1" xfId="0" applyFont="1" applyFill="1" applyBorder="1" applyAlignment="1">
      <alignment horizontal="right" vertical="center" readingOrder="2"/>
    </xf>
    <xf numFmtId="0" fontId="9" fillId="3" borderId="3" xfId="0" applyFont="1" applyFill="1" applyBorder="1" applyAlignment="1">
      <alignment horizontal="right" vertical="center" readingOrder="2"/>
    </xf>
    <xf numFmtId="0" fontId="38" fillId="0" borderId="0" xfId="0" applyFont="1" applyAlignment="1">
      <alignment horizontal="right" readingOrder="2"/>
    </xf>
    <xf numFmtId="0" fontId="3" fillId="0" borderId="4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horizontal="right" vertical="center" readingOrder="1"/>
    </xf>
    <xf numFmtId="0" fontId="38" fillId="0" borderId="5" xfId="0" applyFont="1" applyBorder="1" applyAlignment="1">
      <alignment horizontal="right" vertical="center" readingOrder="2"/>
    </xf>
    <xf numFmtId="0" fontId="8" fillId="0" borderId="4" xfId="0" applyFont="1" applyBorder="1" applyAlignment="1">
      <alignment horizontal="right" vertical="center" readingOrder="2"/>
    </xf>
    <xf numFmtId="0" fontId="38" fillId="0" borderId="0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0" fontId="8" fillId="3" borderId="4" xfId="0" applyFont="1" applyFill="1" applyBorder="1" applyAlignment="1">
      <alignment horizontal="right" vertical="center" readingOrder="2"/>
    </xf>
    <xf numFmtId="0" fontId="8" fillId="3" borderId="0" xfId="0" applyFont="1" applyFill="1" applyBorder="1" applyAlignment="1">
      <alignment horizontal="right" vertical="center" readingOrder="2"/>
    </xf>
    <xf numFmtId="0" fontId="39" fillId="3" borderId="0" xfId="0" applyFont="1" applyFill="1" applyBorder="1" applyAlignment="1">
      <alignment horizontal="left" vertical="center" readingOrder="2"/>
    </xf>
    <xf numFmtId="0" fontId="39" fillId="3" borderId="5" xfId="0" applyFont="1" applyFill="1" applyBorder="1" applyAlignment="1">
      <alignment horizontal="left" vertical="center" readingOrder="2"/>
    </xf>
    <xf numFmtId="0" fontId="6" fillId="3" borderId="4" xfId="0" applyFont="1" applyFill="1" applyBorder="1" applyAlignment="1">
      <alignment horizontal="right" vertical="center" readingOrder="2"/>
    </xf>
    <xf numFmtId="0" fontId="6" fillId="3" borderId="0" xfId="0" applyFont="1" applyFill="1" applyBorder="1" applyAlignment="1">
      <alignment horizontal="right" vertical="center" readingOrder="2"/>
    </xf>
    <xf numFmtId="0" fontId="25" fillId="2" borderId="1" xfId="0" applyFont="1" applyFill="1" applyBorder="1" applyAlignment="1">
      <alignment horizontal="center" vertical="center" wrapText="1" readingOrder="2"/>
    </xf>
    <xf numFmtId="0" fontId="25" fillId="2" borderId="3" xfId="0" applyFont="1" applyFill="1" applyBorder="1" applyAlignment="1">
      <alignment horizontal="center" vertical="center" wrapText="1" readingOrder="2"/>
    </xf>
    <xf numFmtId="0" fontId="25" fillId="2" borderId="2" xfId="0" applyFont="1" applyFill="1" applyBorder="1" applyAlignment="1">
      <alignment horizontal="center" vertical="center" wrapText="1" readingOrder="2"/>
    </xf>
    <xf numFmtId="0" fontId="25" fillId="2" borderId="4" xfId="0" applyFont="1" applyFill="1" applyBorder="1" applyAlignment="1">
      <alignment horizontal="center" vertical="center" wrapText="1" readingOrder="2"/>
    </xf>
    <xf numFmtId="0" fontId="25" fillId="2" borderId="0" xfId="0" applyFont="1" applyFill="1" applyBorder="1" applyAlignment="1">
      <alignment horizontal="center" vertical="center" wrapText="1" readingOrder="2"/>
    </xf>
    <xf numFmtId="0" fontId="25" fillId="2" borderId="5" xfId="0" applyFont="1" applyFill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right" vertical="center" wrapText="1" indent="2" readingOrder="2"/>
    </xf>
    <xf numFmtId="0" fontId="11" fillId="0" borderId="5" xfId="0" applyFont="1" applyBorder="1" applyAlignment="1">
      <alignment horizontal="right" vertical="center" wrapText="1" indent="2" readingOrder="2"/>
    </xf>
    <xf numFmtId="0" fontId="27" fillId="0" borderId="3" xfId="0" applyFont="1" applyBorder="1" applyAlignment="1">
      <alignment horizontal="center" vertical="center" readingOrder="2"/>
    </xf>
    <xf numFmtId="0" fontId="30" fillId="0" borderId="4" xfId="0" applyFont="1" applyBorder="1" applyAlignment="1">
      <alignment horizontal="center" vertical="center" shrinkToFit="1" readingOrder="2"/>
    </xf>
    <xf numFmtId="0" fontId="31" fillId="0" borderId="0" xfId="0" applyFont="1" applyBorder="1" applyAlignment="1">
      <alignment horizontal="center" vertical="center" shrinkToFit="1" readingOrder="2"/>
    </xf>
    <xf numFmtId="0" fontId="31" fillId="0" borderId="5" xfId="0" applyFont="1" applyBorder="1" applyAlignment="1">
      <alignment horizontal="center" vertical="center" shrinkToFit="1" readingOrder="2"/>
    </xf>
    <xf numFmtId="0" fontId="29" fillId="0" borderId="4" xfId="0" applyFont="1" applyBorder="1" applyAlignment="1">
      <alignment horizontal="right" vertical="center" indent="1" readingOrder="2"/>
    </xf>
    <xf numFmtId="0" fontId="29" fillId="0" borderId="0" xfId="0" applyFont="1" applyBorder="1" applyAlignment="1">
      <alignment horizontal="right" vertical="center" indent="1" readingOrder="2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34" fillId="3" borderId="0" xfId="0" applyFont="1" applyFill="1" applyBorder="1" applyAlignment="1">
      <alignment horizontal="right" vertical="center" indent="1" readingOrder="2"/>
    </xf>
    <xf numFmtId="0" fontId="30" fillId="0" borderId="4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center" vertical="center" readingOrder="2"/>
    </xf>
    <xf numFmtId="0" fontId="30" fillId="0" borderId="5" xfId="0" applyFont="1" applyBorder="1" applyAlignment="1">
      <alignment horizontal="center" vertical="center" readingOrder="2"/>
    </xf>
    <xf numFmtId="0" fontId="32" fillId="3" borderId="4" xfId="0" applyFont="1" applyFill="1" applyBorder="1" applyAlignment="1">
      <alignment horizontal="center" vertical="center" readingOrder="2"/>
    </xf>
    <xf numFmtId="0" fontId="32" fillId="3" borderId="0" xfId="0" applyFont="1" applyFill="1" applyBorder="1" applyAlignment="1">
      <alignment horizontal="center" vertical="center" readingOrder="2"/>
    </xf>
    <xf numFmtId="0" fontId="32" fillId="3" borderId="5" xfId="0" applyFont="1" applyFill="1" applyBorder="1" applyAlignment="1">
      <alignment horizontal="center" vertical="center" readingOrder="2"/>
    </xf>
    <xf numFmtId="0" fontId="28" fillId="0" borderId="4" xfId="0" applyFont="1" applyBorder="1" applyAlignment="1">
      <alignment horizontal="right" vertical="center" indent="2" readingOrder="2"/>
    </xf>
    <xf numFmtId="0" fontId="35" fillId="0" borderId="0" xfId="0" applyFont="1" applyBorder="1" applyAlignment="1">
      <alignment horizontal="right" vertical="center" indent="2" readingOrder="2"/>
    </xf>
    <xf numFmtId="0" fontId="35" fillId="0" borderId="5" xfId="0" applyFont="1" applyBorder="1" applyAlignment="1">
      <alignment horizontal="right" vertical="center" indent="2" readingOrder="2"/>
    </xf>
    <xf numFmtId="0" fontId="30" fillId="0" borderId="0" xfId="0" applyFont="1" applyBorder="1" applyAlignment="1">
      <alignment horizontal="center" vertical="center" shrinkToFit="1" readingOrder="2"/>
    </xf>
    <xf numFmtId="0" fontId="30" fillId="0" borderId="5" xfId="0" applyFont="1" applyBorder="1" applyAlignment="1">
      <alignment horizontal="center" vertical="center" shrinkToFit="1" readingOrder="2"/>
    </xf>
    <xf numFmtId="0" fontId="27" fillId="0" borderId="0" xfId="0" applyFont="1" applyAlignment="1">
      <alignment horizontal="center" vertical="center" readingOrder="2"/>
    </xf>
    <xf numFmtId="0" fontId="27" fillId="0" borderId="5" xfId="0" applyFont="1" applyBorder="1" applyAlignment="1">
      <alignment horizontal="center" vertical="center" readingOrder="2"/>
    </xf>
    <xf numFmtId="0" fontId="34" fillId="3" borderId="0" xfId="0" applyFont="1" applyFill="1" applyBorder="1" applyAlignment="1">
      <alignment horizontal="center" vertical="center" readingOrder="2"/>
    </xf>
    <xf numFmtId="0" fontId="28" fillId="0" borderId="4" xfId="0" applyFont="1" applyBorder="1" applyAlignment="1">
      <alignment horizontal="right" indent="2" readingOrder="2"/>
    </xf>
    <xf numFmtId="0" fontId="28" fillId="0" borderId="0" xfId="0" applyFont="1" applyBorder="1" applyAlignment="1">
      <alignment horizontal="right" indent="2" readingOrder="2"/>
    </xf>
    <xf numFmtId="0" fontId="28" fillId="0" borderId="5" xfId="0" applyFont="1" applyBorder="1" applyAlignment="1">
      <alignment horizontal="right" indent="2" readingOrder="2"/>
    </xf>
    <xf numFmtId="0" fontId="9" fillId="2" borderId="9" xfId="0" applyFont="1" applyFill="1" applyBorder="1" applyAlignment="1">
      <alignment horizontal="right" vertical="center" readingOrder="2"/>
    </xf>
    <xf numFmtId="0" fontId="9" fillId="2" borderId="10" xfId="0" applyFont="1" applyFill="1" applyBorder="1" applyAlignment="1">
      <alignment horizontal="right" vertical="center" readingOrder="2"/>
    </xf>
    <xf numFmtId="0" fontId="26" fillId="2" borderId="4" xfId="0" applyFont="1" applyFill="1" applyBorder="1" applyAlignment="1">
      <alignment horizontal="center" vertical="center" wrapText="1" readingOrder="2"/>
    </xf>
    <xf numFmtId="0" fontId="26" fillId="2" borderId="0" xfId="0" applyFont="1" applyFill="1" applyBorder="1" applyAlignment="1">
      <alignment horizontal="center" vertical="center" wrapText="1" readingOrder="2"/>
    </xf>
    <xf numFmtId="0" fontId="26" fillId="2" borderId="5" xfId="0" applyFont="1" applyFill="1" applyBorder="1" applyAlignment="1">
      <alignment horizontal="center" vertical="center" wrapText="1" readingOrder="2"/>
    </xf>
    <xf numFmtId="0" fontId="26" fillId="2" borderId="6" xfId="0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 readingOrder="2"/>
    </xf>
    <xf numFmtId="0" fontId="26" fillId="2" borderId="8" xfId="0" applyFont="1" applyFill="1" applyBorder="1" applyAlignment="1">
      <alignment horizontal="center" vertical="center" wrapText="1" readingOrder="2"/>
    </xf>
    <xf numFmtId="0" fontId="28" fillId="0" borderId="15" xfId="0" applyFont="1" applyBorder="1" applyAlignment="1">
      <alignment horizontal="right" vertical="center" indent="2" readingOrder="2"/>
    </xf>
    <xf numFmtId="0" fontId="28" fillId="0" borderId="14" xfId="0" applyFont="1" applyBorder="1" applyAlignment="1">
      <alignment horizontal="right" vertical="center" indent="2" readingOrder="2"/>
    </xf>
    <xf numFmtId="0" fontId="36" fillId="3" borderId="4" xfId="0" applyFont="1" applyFill="1" applyBorder="1" applyAlignment="1">
      <alignment horizontal="right" indent="2" readingOrder="2"/>
    </xf>
    <xf numFmtId="0" fontId="36" fillId="3" borderId="0" xfId="0" applyFont="1" applyFill="1" applyBorder="1" applyAlignment="1">
      <alignment horizontal="right" indent="2" readingOrder="2"/>
    </xf>
    <xf numFmtId="0" fontId="36" fillId="0" borderId="4" xfId="0" applyFont="1" applyBorder="1" applyAlignment="1">
      <alignment horizontal="right" vertical="center" indent="2" readingOrder="2"/>
    </xf>
    <xf numFmtId="0" fontId="36" fillId="0" borderId="0" xfId="0" applyFont="1" applyBorder="1" applyAlignment="1">
      <alignment horizontal="right" vertical="center" indent="2" readingOrder="2"/>
    </xf>
    <xf numFmtId="0" fontId="37" fillId="0" borderId="0" xfId="0" applyFont="1" applyBorder="1" applyAlignment="1">
      <alignment horizontal="right" vertical="center" indent="2" readingOrder="2"/>
    </xf>
    <xf numFmtId="0" fontId="37" fillId="0" borderId="5" xfId="0" applyFont="1" applyBorder="1" applyAlignment="1">
      <alignment horizontal="right" vertical="center" indent="2" readingOrder="2"/>
    </xf>
    <xf numFmtId="0" fontId="21" fillId="0" borderId="0" xfId="0" applyFont="1" applyBorder="1" applyAlignment="1">
      <alignment horizontal="right" indent="2" readingOrder="2"/>
    </xf>
    <xf numFmtId="0" fontId="4" fillId="0" borderId="4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readingOrder="2"/>
    </xf>
    <xf numFmtId="0" fontId="41" fillId="0" borderId="28" xfId="1" applyFont="1" applyBorder="1" applyAlignment="1">
      <alignment horizontal="center" vertical="center" readingOrder="2"/>
    </xf>
    <xf numFmtId="0" fontId="41" fillId="0" borderId="24" xfId="1" applyFont="1" applyBorder="1" applyAlignment="1">
      <alignment horizontal="center" vertical="center" readingOrder="2"/>
    </xf>
    <xf numFmtId="0" fontId="2" fillId="0" borderId="21" xfId="1" applyFont="1" applyBorder="1" applyAlignment="1">
      <alignment horizontal="right" vertical="center" readingOrder="2"/>
    </xf>
    <xf numFmtId="0" fontId="2" fillId="0" borderId="20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center" vertical="center" readingOrder="2"/>
    </xf>
    <xf numFmtId="0" fontId="2" fillId="0" borderId="23" xfId="1" applyFont="1" applyBorder="1" applyAlignment="1">
      <alignment horizontal="right" vertical="center" readingOrder="2"/>
    </xf>
    <xf numFmtId="0" fontId="2" fillId="0" borderId="26" xfId="1" applyFont="1" applyBorder="1" applyAlignment="1">
      <alignment horizontal="center" vertical="center" readingOrder="2"/>
    </xf>
    <xf numFmtId="0" fontId="2" fillId="0" borderId="23" xfId="1" applyFont="1" applyBorder="1" applyAlignment="1">
      <alignment horizontal="center" vertical="center" readingOrder="2"/>
    </xf>
    <xf numFmtId="0" fontId="2" fillId="0" borderId="21" xfId="1" applyFont="1" applyBorder="1" applyAlignment="1">
      <alignment horizontal="center" vertical="center" readingOrder="2"/>
    </xf>
    <xf numFmtId="0" fontId="2" fillId="0" borderId="20" xfId="1" applyFont="1" applyBorder="1" applyAlignment="1">
      <alignment horizontal="center" vertical="center" readingOrder="2"/>
    </xf>
    <xf numFmtId="0" fontId="2" fillId="0" borderId="32" xfId="1" applyFont="1" applyBorder="1" applyAlignment="1">
      <alignment horizontal="right" vertical="center" readingOrder="2"/>
    </xf>
    <xf numFmtId="0" fontId="2" fillId="0" borderId="18" xfId="1" applyFont="1" applyBorder="1" applyAlignment="1">
      <alignment horizontal="right" vertical="center" readingOrder="2"/>
    </xf>
    <xf numFmtId="0" fontId="2" fillId="0" borderId="17" xfId="1" applyFont="1" applyBorder="1" applyAlignment="1">
      <alignment horizontal="right" vertical="center" readingOrder="2"/>
    </xf>
    <xf numFmtId="0" fontId="2" fillId="0" borderId="31" xfId="1" applyFont="1" applyBorder="1" applyAlignment="1">
      <alignment horizontal="center" vertical="center" readingOrder="2"/>
    </xf>
    <xf numFmtId="0" fontId="2" fillId="0" borderId="30" xfId="1" applyFont="1" applyBorder="1" applyAlignment="1">
      <alignment horizontal="center" vertical="center" readingOrder="2"/>
    </xf>
    <xf numFmtId="0" fontId="2" fillId="0" borderId="19" xfId="1" applyFont="1" applyBorder="1" applyAlignment="1">
      <alignment horizontal="right" vertical="center" readingOrder="2"/>
    </xf>
    <xf numFmtId="0" fontId="2" fillId="0" borderId="29" xfId="1" applyFont="1" applyBorder="1" applyAlignment="1">
      <alignment horizontal="right" vertical="center" readingOrder="2"/>
    </xf>
    <xf numFmtId="0" fontId="2" fillId="0" borderId="27" xfId="1" applyFont="1" applyBorder="1" applyAlignment="1">
      <alignment horizontal="right" vertical="center" readingOrder="2"/>
    </xf>
    <xf numFmtId="0" fontId="2" fillId="0" borderId="26" xfId="1" applyFont="1" applyBorder="1" applyAlignment="1">
      <alignment horizontal="right" vertical="center" readingOrder="2"/>
    </xf>
    <xf numFmtId="0" fontId="2" fillId="0" borderId="25" xfId="1" applyFont="1" applyBorder="1" applyAlignment="1">
      <alignment horizontal="right" vertical="center" readingOrder="2"/>
    </xf>
    <xf numFmtId="0" fontId="45" fillId="0" borderId="27" xfId="1" applyFont="1" applyBorder="1" applyAlignment="1">
      <alignment horizontal="right" vertical="center" readingOrder="2"/>
    </xf>
    <xf numFmtId="0" fontId="45" fillId="0" borderId="26" xfId="1" applyFont="1" applyBorder="1" applyAlignment="1">
      <alignment horizontal="right" vertical="center" readingOrder="2"/>
    </xf>
    <xf numFmtId="0" fontId="45" fillId="0" borderId="25" xfId="1" applyFont="1" applyBorder="1" applyAlignment="1">
      <alignment horizontal="right" vertical="center" readingOrder="2"/>
    </xf>
    <xf numFmtId="0" fontId="2" fillId="0" borderId="22" xfId="1" applyFont="1" applyBorder="1" applyAlignment="1">
      <alignment horizontal="right" vertical="center" readingOrder="2"/>
    </xf>
    <xf numFmtId="0" fontId="2" fillId="0" borderId="36" xfId="1" applyFont="1" applyBorder="1" applyAlignment="1">
      <alignment horizontal="right" vertical="center" readingOrder="2"/>
    </xf>
    <xf numFmtId="0" fontId="2" fillId="0" borderId="4" xfId="1" applyFont="1" applyBorder="1" applyAlignment="1">
      <alignment horizontal="right" vertical="center" readingOrder="2"/>
    </xf>
    <xf numFmtId="0" fontId="2" fillId="0" borderId="0" xfId="1" applyFont="1" applyBorder="1" applyAlignment="1">
      <alignment horizontal="right" vertical="center" readingOrder="2"/>
    </xf>
    <xf numFmtId="0" fontId="2" fillId="0" borderId="38" xfId="1" applyFont="1" applyBorder="1" applyAlignment="1">
      <alignment horizontal="right" vertical="center" readingOrder="2"/>
    </xf>
    <xf numFmtId="0" fontId="41" fillId="0" borderId="37" xfId="1" applyFont="1" applyBorder="1" applyAlignment="1">
      <alignment horizontal="center" vertical="center" readingOrder="2"/>
    </xf>
    <xf numFmtId="0" fontId="2" fillId="3" borderId="33" xfId="1" applyFont="1" applyFill="1" applyBorder="1" applyAlignment="1">
      <alignment horizontal="right" vertical="top" readingOrder="2"/>
    </xf>
    <xf numFmtId="0" fontId="2" fillId="3" borderId="0" xfId="1" applyFont="1" applyFill="1" applyBorder="1" applyAlignment="1">
      <alignment horizontal="right" vertical="top" readingOrder="2"/>
    </xf>
    <xf numFmtId="0" fontId="2" fillId="3" borderId="5" xfId="1" applyFont="1" applyFill="1" applyBorder="1" applyAlignment="1">
      <alignment horizontal="right" vertical="top" readingOrder="2"/>
    </xf>
    <xf numFmtId="0" fontId="2" fillId="3" borderId="18" xfId="1" applyFont="1" applyFill="1" applyBorder="1" applyAlignment="1">
      <alignment horizontal="right" vertical="top" readingOrder="2"/>
    </xf>
    <xf numFmtId="0" fontId="2" fillId="3" borderId="17" xfId="1" applyFont="1" applyFill="1" applyBorder="1" applyAlignment="1">
      <alignment horizontal="right" vertical="top" readingOrder="2"/>
    </xf>
    <xf numFmtId="0" fontId="2" fillId="3" borderId="23" xfId="1" applyFont="1" applyFill="1" applyBorder="1" applyAlignment="1">
      <alignment horizontal="right" vertical="center" wrapText="1" readingOrder="2"/>
    </xf>
    <xf numFmtId="0" fontId="2" fillId="3" borderId="21" xfId="1" applyFont="1" applyFill="1" applyBorder="1" applyAlignment="1">
      <alignment horizontal="right" vertical="center" wrapText="1" readingOrder="2"/>
    </xf>
    <xf numFmtId="0" fontId="2" fillId="3" borderId="20" xfId="1" applyFont="1" applyFill="1" applyBorder="1" applyAlignment="1">
      <alignment horizontal="right" vertical="center" wrapText="1" readingOrder="2"/>
    </xf>
    <xf numFmtId="0" fontId="2" fillId="2" borderId="1" xfId="1" applyFont="1" applyFill="1" applyBorder="1" applyAlignment="1">
      <alignment horizontal="center" vertical="center" readingOrder="2"/>
    </xf>
    <xf numFmtId="0" fontId="2" fillId="2" borderId="3" xfId="1" applyFont="1" applyFill="1" applyBorder="1" applyAlignment="1">
      <alignment horizontal="center" vertical="center" readingOrder="2"/>
    </xf>
    <xf numFmtId="0" fontId="2" fillId="2" borderId="40" xfId="1" applyFont="1" applyFill="1" applyBorder="1" applyAlignment="1">
      <alignment horizontal="center" vertical="center" readingOrder="2"/>
    </xf>
    <xf numFmtId="0" fontId="2" fillId="2" borderId="27" xfId="1" applyFont="1" applyFill="1" applyBorder="1" applyAlignment="1">
      <alignment horizontal="center" vertical="center" readingOrder="2"/>
    </xf>
    <xf numFmtId="0" fontId="2" fillId="2" borderId="26" xfId="1" applyFont="1" applyFill="1" applyBorder="1" applyAlignment="1">
      <alignment horizontal="center" vertical="center" readingOrder="2"/>
    </xf>
    <xf numFmtId="0" fontId="2" fillId="2" borderId="25" xfId="1" applyFont="1" applyFill="1" applyBorder="1" applyAlignment="1">
      <alignment horizontal="center" vertical="center" readingOrder="2"/>
    </xf>
    <xf numFmtId="0" fontId="29" fillId="2" borderId="39" xfId="1" applyFont="1" applyFill="1" applyBorder="1" applyAlignment="1">
      <alignment horizontal="center" vertical="center" readingOrder="2"/>
    </xf>
    <xf numFmtId="0" fontId="29" fillId="2" borderId="3" xfId="1" applyFont="1" applyFill="1" applyBorder="1" applyAlignment="1">
      <alignment horizontal="center" vertical="center" readingOrder="2"/>
    </xf>
    <xf numFmtId="0" fontId="29" fillId="2" borderId="31" xfId="1" applyFont="1" applyFill="1" applyBorder="1" applyAlignment="1">
      <alignment horizontal="center" vertical="center" readingOrder="2"/>
    </xf>
    <xf numFmtId="0" fontId="29" fillId="2" borderId="26" xfId="1" applyFont="1" applyFill="1" applyBorder="1" applyAlignment="1">
      <alignment horizontal="center" vertical="center" readingOrder="2"/>
    </xf>
    <xf numFmtId="0" fontId="39" fillId="2" borderId="31" xfId="1" applyFont="1" applyFill="1" applyBorder="1" applyAlignment="1">
      <alignment horizontal="right" vertical="center" wrapText="1" readingOrder="2"/>
    </xf>
    <xf numFmtId="0" fontId="39" fillId="2" borderId="30" xfId="1" applyFont="1" applyFill="1" applyBorder="1" applyAlignment="1">
      <alignment horizontal="right" vertical="center" wrapText="1" readingOrder="2"/>
    </xf>
    <xf numFmtId="0" fontId="39" fillId="2" borderId="22" xfId="1" applyFont="1" applyFill="1" applyBorder="1" applyAlignment="1">
      <alignment horizontal="center" vertical="center" readingOrder="2"/>
    </xf>
    <xf numFmtId="0" fontId="39" fillId="2" borderId="21" xfId="1" applyFont="1" applyFill="1" applyBorder="1" applyAlignment="1">
      <alignment horizontal="center" vertical="center" readingOrder="2"/>
    </xf>
    <xf numFmtId="0" fontId="39" fillId="2" borderId="36" xfId="1" applyFont="1" applyFill="1" applyBorder="1" applyAlignment="1">
      <alignment horizontal="center" vertical="center" readingOrder="2"/>
    </xf>
    <xf numFmtId="0" fontId="39" fillId="2" borderId="23" xfId="1" applyFont="1" applyFill="1" applyBorder="1" applyAlignment="1">
      <alignment horizontal="center" vertical="center" readingOrder="2"/>
    </xf>
    <xf numFmtId="0" fontId="39" fillId="2" borderId="20" xfId="1" applyFont="1" applyFill="1" applyBorder="1" applyAlignment="1">
      <alignment horizontal="center" vertical="center" readingOrder="2"/>
    </xf>
    <xf numFmtId="0" fontId="2" fillId="0" borderId="4" xfId="1" applyFont="1" applyBorder="1" applyAlignment="1">
      <alignment horizontal="right" vertical="center" wrapText="1" readingOrder="2"/>
    </xf>
    <xf numFmtId="0" fontId="2" fillId="0" borderId="0" xfId="1" applyFont="1" applyBorder="1" applyAlignment="1">
      <alignment horizontal="right" vertical="center" wrapText="1" readingOrder="2"/>
    </xf>
    <xf numFmtId="0" fontId="2" fillId="0" borderId="5" xfId="1" applyFont="1" applyBorder="1" applyAlignment="1">
      <alignment horizontal="right" vertical="center" wrapText="1" readingOrder="2"/>
    </xf>
  </cellXfs>
  <cellStyles count="2">
    <cellStyle name="Normal" xfId="0" builtinId="0"/>
    <cellStyle name="Normal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B Nazanin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 Nazanin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888867</xdr:colOff>
      <xdr:row>70</xdr:row>
      <xdr:rowOff>34939</xdr:rowOff>
    </xdr:from>
    <xdr:to>
      <xdr:col>5</xdr:col>
      <xdr:colOff>60806</xdr:colOff>
      <xdr:row>71</xdr:row>
      <xdr:rowOff>13062</xdr:rowOff>
    </xdr:to>
    <xdr:grpSp>
      <xdr:nvGrpSpPr>
        <xdr:cNvPr id="3" name="Group 2"/>
        <xdr:cNvGrpSpPr/>
      </xdr:nvGrpSpPr>
      <xdr:grpSpPr>
        <a:xfrm>
          <a:off x="9985720594" y="19399264"/>
          <a:ext cx="5248889" cy="301973"/>
          <a:chOff x="9985444237" y="18334396"/>
          <a:chExt cx="4239239" cy="28099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9" name="Group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 bwMode="auto">
              <a:xfrm>
                <a:off x="9985466269" y="18337050"/>
                <a:ext cx="4200952" cy="26113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18288" tIns="0" rIns="0" bIns="0" anchor="t" upright="1"/>
              <a:lstStyle/>
              <a:p>
                <a:pPr algn="r" rtl="0">
                  <a:defRPr sz="1000"/>
                </a:pPr>
                <a:endParaRPr lang="en-US"/>
              </a:p>
            </xdr:txBody>
          </xdr:sp>
        </mc:Choice>
        <mc:Fallback/>
      </mc:AlternateContent>
      <xdr:sp macro="" textlink="">
        <xdr:nvSpPr>
          <xdr:cNvPr id="14" name="Rectangle 13"/>
          <xdr:cNvSpPr/>
        </xdr:nvSpPr>
        <xdr:spPr>
          <a:xfrm>
            <a:off x="9985444237" y="18334396"/>
            <a:ext cx="4239239" cy="28099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>
              <a:ln>
                <a:noFill/>
              </a:ln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ption Button 8" hidden="1">
                <a:extLst>
                  <a:ext uri="{63B3BB69-23CF-44E3-9099-C40C66FF867C}">
                    <a14:compatExt spid="_x0000_s3080"/>
                  </a:ext>
                </a:extLst>
              </xdr:cNvPr>
              <xdr:cNvSpPr/>
            </xdr:nvSpPr>
            <xdr:spPr bwMode="auto">
              <a:xfrm>
                <a:off x="9988429639" y="18353211"/>
                <a:ext cx="1038309" cy="221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پوش باتن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1" name="Option Button 9" hidden="1">
                <a:extLst>
                  <a:ext uri="{63B3BB69-23CF-44E3-9099-C40C66FF867C}">
                    <a14:compatExt spid="_x0000_s3081"/>
                  </a:ext>
                </a:extLst>
              </xdr:cNvPr>
              <xdr:cNvSpPr/>
            </xdr:nvSpPr>
            <xdr:spPr bwMode="auto">
              <a:xfrm>
                <a:off x="9987063588" y="18351450"/>
                <a:ext cx="1035040" cy="2218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کلکتیوداون 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2" name="Option Button 10" hidden="1">
                <a:extLst>
                  <a:ext uri="{63B3BB69-23CF-44E3-9099-C40C66FF867C}">
                    <a14:compatExt spid="_x0000_s3082"/>
                  </a:ext>
                </a:extLst>
              </xdr:cNvPr>
              <xdr:cNvSpPr/>
            </xdr:nvSpPr>
            <xdr:spPr bwMode="auto">
              <a:xfrm>
                <a:off x="9985705225" y="18367168"/>
                <a:ext cx="1035040" cy="2218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کلکتیوسلکتیو</a:t>
                </a: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95849</xdr:colOff>
          <xdr:row>71</xdr:row>
          <xdr:rowOff>28575</xdr:rowOff>
        </xdr:from>
        <xdr:to>
          <xdr:col>4</xdr:col>
          <xdr:colOff>1162649</xdr:colOff>
          <xdr:row>72</xdr:row>
          <xdr:rowOff>28575</xdr:rowOff>
        </xdr:to>
        <xdr:grpSp>
          <xdr:nvGrpSpPr>
            <xdr:cNvPr id="2" name="Group 1"/>
            <xdr:cNvGrpSpPr/>
          </xdr:nvGrpSpPr>
          <xdr:grpSpPr>
            <a:xfrm>
              <a:off x="9985904626" y="19716750"/>
              <a:ext cx="4800600" cy="295275"/>
              <a:chOff x="9987240392" y="17659306"/>
              <a:chExt cx="3478241" cy="200110"/>
            </a:xfrm>
          </xdr:grpSpPr>
          <xdr:sp macro="" textlink="">
            <xdr:nvSpPr>
              <xdr:cNvPr id="3084" name="Option Button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9989661358" y="17659306"/>
                <a:ext cx="105727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رله ای</a:t>
                </a:r>
              </a:p>
            </xdr:txBody>
          </xdr:sp>
          <xdr:sp macro="" textlink="">
            <xdr:nvSpPr>
              <xdr:cNvPr id="3085" name="Option Button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9988434196" y="17668916"/>
                <a:ext cx="1066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الکترونیک دیجیتالی</a:t>
                </a:r>
              </a:p>
            </xdr:txBody>
          </xdr:sp>
          <xdr:sp macro="" textlink="">
            <xdr:nvSpPr>
              <xdr:cNvPr id="3086" name="Option Button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9987240392" y="17662422"/>
                <a:ext cx="1047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0" tIns="18288" rIns="27432" bIns="18288" anchor="ctr" upright="1"/>
              <a:lstStyle/>
              <a:p>
                <a:pPr algn="r" rtl="1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میکرو پروسسور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67</xdr:col>
      <xdr:colOff>120650</xdr:colOff>
      <xdr:row>46</xdr:row>
      <xdr:rowOff>0</xdr:rowOff>
    </xdr:from>
    <xdr:to>
      <xdr:col>69</xdr:col>
      <xdr:colOff>11794</xdr:colOff>
      <xdr:row>48</xdr:row>
      <xdr:rowOff>243566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013564" y="12496800"/>
          <a:ext cx="1179286" cy="73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491671</xdr:colOff>
      <xdr:row>46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0544705098" y="10042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xdr:twoCellAnchor editAs="oneCell">
    <xdr:from>
      <xdr:col>0</xdr:col>
      <xdr:colOff>104774</xdr:colOff>
      <xdr:row>0</xdr:row>
      <xdr:rowOff>76200</xdr:rowOff>
    </xdr:from>
    <xdr:to>
      <xdr:col>1</xdr:col>
      <xdr:colOff>1095375</xdr:colOff>
      <xdr:row>2</xdr:row>
      <xdr:rowOff>304800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705700" y="76200"/>
          <a:ext cx="2047876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120650</xdr:colOff>
      <xdr:row>45</xdr:row>
      <xdr:rowOff>0</xdr:rowOff>
    </xdr:from>
    <xdr:to>
      <xdr:col>69</xdr:col>
      <xdr:colOff>11794</xdr:colOff>
      <xdr:row>47</xdr:row>
      <xdr:rowOff>91166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5612206" y="12944475"/>
          <a:ext cx="1110344" cy="738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491671</xdr:colOff>
      <xdr:row>45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9980304398" y="1279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twoCellAnchor editAs="oneCell">
    <xdr:from>
      <xdr:col>0</xdr:col>
      <xdr:colOff>209550</xdr:colOff>
      <xdr:row>0</xdr:row>
      <xdr:rowOff>47624</xdr:rowOff>
    </xdr:from>
    <xdr:to>
      <xdr:col>1</xdr:col>
      <xdr:colOff>990599</xdr:colOff>
      <xdr:row>4</xdr:row>
      <xdr:rowOff>9525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810476" y="47624"/>
          <a:ext cx="1838324" cy="838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545224</xdr:colOff>
      <xdr:row>0</xdr:row>
      <xdr:rowOff>65690</xdr:rowOff>
    </xdr:from>
    <xdr:ext cx="894390" cy="53400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246786" y="65690"/>
          <a:ext cx="894390" cy="53400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1:F21" totalsRowShown="0" headerRowDxfId="19" dataDxfId="18">
  <autoFilter ref="A1:F21"/>
  <tableColumns count="6">
    <tableColumn id="1" name="نوع درب" dataDxfId="17"/>
    <tableColumn id="2" name="پهنای درب" dataDxfId="16"/>
    <tableColumn id="3" name="ارتفاع مفید درب" dataDxfId="15"/>
    <tableColumn id="4" name="قفل مکانیکی درب" dataDxfId="14"/>
    <tableColumn id="5" name="نام تولید کننده" dataDxfId="13"/>
    <tableColumn id="6" name="علامت تجاری" dataDxfId="1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4" name="Table4" displayName="Table4" ref="AG1:AJ8" totalsRowShown="0">
  <autoFilter ref="AG1:AJ8"/>
  <tableColumns count="4">
    <tableColumn id="1" name="تولبد کننده"/>
    <tableColumn id="2" name="علامت تجاری"/>
    <tableColumn id="3" name="قطر هرزگرد"/>
    <tableColumn id="4" name="تعداد فلکه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6" name="Table6" displayName="Table6" ref="AL1:AN7" totalsRowShown="0">
  <autoFilter ref="AL1:AN7"/>
  <tableColumns count="3">
    <tableColumn id="1" name="ابعاد قاب وزنه"/>
    <tableColumn id="2" name="ابعاد وزنه"/>
    <tableColumn id="3" name="نوع وزنه ها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7" name="Table7" displayName="Table7" ref="AP1:AR3" totalsRowShown="0">
  <autoFilter ref="AP1:AR3"/>
  <tableColumns count="3">
    <tableColumn id="1" name="نوع روغن کاری"/>
    <tableColumn id="2" name="ریل کابین"/>
    <tableColumn id="3" name="ریل وزنه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AT1:AV38" totalsRowShown="0">
  <autoFilter ref="AT1:AV38"/>
  <tableColumns count="3">
    <tableColumn id="1" name="مدل تابلو" dataDxfId="9"/>
    <tableColumn id="2" name="تولید کننده تابلو" dataDxfId="8"/>
    <tableColumn id="3" name="علامت تجاری تابلو" dataDxfId="7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X1:AX5" totalsRowShown="0" headerRowDxfId="6" dataDxfId="5">
  <autoFilter ref="AX1:AX5"/>
  <tableColumns count="1">
    <tableColumn id="1" name="تعداد و اندازه رشته ها" dataDxfId="4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Z1:AZ6" totalsRowShown="0" headerRowDxfId="3">
  <autoFilter ref="AZ1:AZ6"/>
  <tableColumns count="1">
    <tableColumn id="1" name="قطعه ای که این وسیله بر روی آن عمل می کند: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BD1:BD3" totalsRowShown="0">
  <autoFilter ref="BD1:BD3"/>
  <tableColumns count="1">
    <tableColumn id="1" name="کاربری: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9" name="Table19" displayName="Table19" ref="BB1:BB3" totalsRowShown="0" headerRowDxfId="2" dataDxfId="1">
  <autoFilter ref="BB1:BB3"/>
  <tableColumns count="1">
    <tableColumn id="1" name="نوع درگیری:" dataDxfId="0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6" name="Table16" displayName="Table16" ref="BF1:BF3" totalsRowShown="0">
  <autoFilter ref="BF1:BF3"/>
  <tableColumns count="1">
    <tableColumn id="1" name="ضخامت تیغه ریل راهنما: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18" name="Table18" displayName="Table18" ref="BH1:BH3" totalsRowShown="0">
  <autoFilter ref="BH1:BH3"/>
  <tableColumns count="1">
    <tableColumn id="1" name="نوع موتور: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1:I15" totalsRowShown="0">
  <autoFilter ref="H1:I15"/>
  <tableColumns count="2">
    <tableColumn id="1" name="نام تولید کننده"/>
    <tableColumn id="2" name="علامت تجاری"/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BJ1:BJ3" totalsRowShown="0">
  <autoFilter ref="BJ1:BJ3"/>
  <tableColumns count="1">
    <tableColumn id="1" name="گیربکس: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BL1:BL3" totalsRowShown="0">
  <autoFilter ref="BL1:BL3"/>
  <tableColumns count="1">
    <tableColumn id="1" name="نوع بافت طناب فولادی: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AB9:AB11" totalsRowShown="0">
  <autoFilter ref="AB9:AB11"/>
  <tableColumns count="1">
    <tableColumn id="1" name="نوع شیار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AC9:AC11" totalsRowShown="0">
  <autoFilter ref="AC9:AC11"/>
  <tableColumns count="1">
    <tableColumn id="1" name="زیر برش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AD9:AD11" totalsRowShown="0">
  <autoFilter ref="AD9:AD11"/>
  <tableColumns count="1">
    <tableColumn id="1" name="سختکاری شیار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AG9:AG12" totalsRowShown="0">
  <autoFilter ref="AG9:AG12"/>
  <tableColumns count="1">
    <tableColumn id="1" name="جنس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K1:M19" totalsRowShown="0">
  <autoFilter ref="K1:M19"/>
  <tableColumns count="3">
    <tableColumn id="1" name="نام تولید کننده" dataDxfId="11"/>
    <tableColumn id="2" name="علامت تجاری" dataDxfId="10"/>
    <tableColumn id="6" name="موقعیت نصب در کابین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O1:Q9" totalsRowShown="0">
  <autoFilter ref="O1:Q9"/>
  <tableColumns count="3">
    <tableColumn id="1" name="علامت تجاری ضربه گیر"/>
    <tableColumn id="2" name="نوع"/>
    <tableColumn id="3" name="تعداد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S1:S15" totalsRowShown="0">
  <autoFilter ref="S1:S15"/>
  <tableColumns count="1">
    <tableColumn id="1" name="تولید کننده موتور/گیربکس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U1:U3" totalsRowShown="0">
  <autoFilter ref="U1:U3"/>
  <tableColumns count="1">
    <tableColumn id="1" name="نوع ترمز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W1:W4" totalsRowShown="0">
  <autoFilter ref="W1:W4"/>
  <tableColumns count="1">
    <tableColumn id="1" name="نوع درب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Y1:Z5" totalsRowShown="0">
  <autoFilter ref="Y1:Z5"/>
  <tableColumns count="2">
    <tableColumn id="1" name="تعداد طناب فولادی"/>
    <tableColumn id="2" name="قطر طناب فولادی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" name="Table2" displayName="Table2" ref="AB1:AE8" totalsRowShown="0">
  <autoFilter ref="AB1:AE8"/>
  <tableColumns count="4">
    <tableColumn id="1" name="قطر فلکه"/>
    <tableColumn id="2" name="تعداد شیار"/>
    <tableColumn id="3" name="زاویه زیر برش"/>
    <tableColumn id="4" name="زاویه شیار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38"/>
  <sheetViews>
    <sheetView rightToLeft="1" zoomScaleNormal="100" workbookViewId="0">
      <selection activeCell="F9" sqref="F9"/>
    </sheetView>
  </sheetViews>
  <sheetFormatPr defaultRowHeight="15"/>
  <cols>
    <col min="1" max="1" width="11.140625" customWidth="1"/>
    <col min="2" max="2" width="11" customWidth="1"/>
    <col min="3" max="3" width="16.42578125" customWidth="1"/>
    <col min="4" max="4" width="17.140625" customWidth="1"/>
    <col min="5" max="5" width="18.5703125" customWidth="1"/>
    <col min="6" max="6" width="18.85546875" customWidth="1"/>
    <col min="7" max="7" width="8" customWidth="1"/>
    <col min="8" max="8" width="23.42578125" customWidth="1"/>
    <col min="9" max="9" width="18.28515625" customWidth="1"/>
    <col min="10" max="10" width="9.42578125" customWidth="1"/>
    <col min="11" max="11" width="23" customWidth="1"/>
    <col min="12" max="12" width="25.7109375" customWidth="1"/>
    <col min="13" max="13" width="19.28515625" customWidth="1"/>
    <col min="14" max="14" width="11" customWidth="1"/>
    <col min="15" max="15" width="30.85546875" customWidth="1"/>
    <col min="16" max="16" width="9.5703125" customWidth="1"/>
    <col min="17" max="17" width="11.7109375" customWidth="1"/>
    <col min="19" max="19" width="20.85546875" customWidth="1"/>
    <col min="21" max="21" width="13.85546875" customWidth="1"/>
    <col min="23" max="23" width="11" customWidth="1"/>
    <col min="25" max="25" width="17.28515625" customWidth="1"/>
    <col min="26" max="26" width="17" customWidth="1"/>
    <col min="28" max="29" width="11" customWidth="1"/>
    <col min="30" max="30" width="14.85546875" customWidth="1"/>
    <col min="31" max="31" width="11" customWidth="1"/>
    <col min="33" max="33" width="16.140625" customWidth="1"/>
    <col min="34" max="34" width="14" customWidth="1"/>
    <col min="35" max="35" width="13" customWidth="1"/>
    <col min="36" max="36" width="11" customWidth="1"/>
    <col min="38" max="38" width="14.42578125" customWidth="1"/>
    <col min="39" max="39" width="11" customWidth="1"/>
    <col min="40" max="40" width="16.140625" customWidth="1"/>
    <col min="42" max="42" width="14.42578125" customWidth="1"/>
    <col min="43" max="44" width="11" customWidth="1"/>
    <col min="46" max="46" width="39.5703125" customWidth="1"/>
    <col min="47" max="47" width="23.85546875" customWidth="1"/>
    <col min="48" max="48" width="28.5703125" customWidth="1"/>
    <col min="50" max="50" width="21.5703125" customWidth="1"/>
    <col min="52" max="52" width="40" customWidth="1"/>
    <col min="54" max="54" width="14.7109375" customWidth="1"/>
    <col min="55" max="55" width="10.42578125" customWidth="1"/>
    <col min="56" max="56" width="11" customWidth="1"/>
    <col min="58" max="58" width="21.140625" customWidth="1"/>
    <col min="60" max="60" width="11" customWidth="1"/>
    <col min="62" max="62" width="11" customWidth="1"/>
    <col min="64" max="64" width="20.7109375" customWidth="1"/>
  </cols>
  <sheetData>
    <row r="1" spans="1:64" ht="18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t="s">
        <v>4</v>
      </c>
      <c r="I1" t="s">
        <v>5</v>
      </c>
      <c r="K1" t="s">
        <v>4</v>
      </c>
      <c r="L1" t="s">
        <v>5</v>
      </c>
      <c r="M1" t="s">
        <v>94</v>
      </c>
      <c r="O1" t="s">
        <v>109</v>
      </c>
      <c r="P1" t="s">
        <v>107</v>
      </c>
      <c r="Q1" t="s">
        <v>108</v>
      </c>
      <c r="S1" t="s">
        <v>139</v>
      </c>
      <c r="U1" t="s">
        <v>140</v>
      </c>
      <c r="W1" t="s">
        <v>0</v>
      </c>
      <c r="Y1" t="s">
        <v>153</v>
      </c>
      <c r="Z1" t="s">
        <v>154</v>
      </c>
      <c r="AB1" t="s">
        <v>165</v>
      </c>
      <c r="AC1" t="s">
        <v>166</v>
      </c>
      <c r="AD1" s="31" t="s">
        <v>168</v>
      </c>
      <c r="AE1" t="s">
        <v>167</v>
      </c>
      <c r="AG1" t="s">
        <v>170</v>
      </c>
      <c r="AH1" t="s">
        <v>5</v>
      </c>
      <c r="AI1" t="s">
        <v>171</v>
      </c>
      <c r="AJ1" t="s">
        <v>172</v>
      </c>
      <c r="AL1" t="s">
        <v>179</v>
      </c>
      <c r="AM1" t="s">
        <v>180</v>
      </c>
      <c r="AN1" t="s">
        <v>197</v>
      </c>
      <c r="AP1" t="s">
        <v>209</v>
      </c>
      <c r="AQ1" t="s">
        <v>210</v>
      </c>
      <c r="AR1" t="s">
        <v>211</v>
      </c>
      <c r="AT1" s="32" t="s">
        <v>221</v>
      </c>
      <c r="AU1" s="30" t="s">
        <v>222</v>
      </c>
      <c r="AV1" s="30" t="s">
        <v>223</v>
      </c>
      <c r="AW1" s="30"/>
      <c r="AX1" s="35" t="s">
        <v>308</v>
      </c>
      <c r="AY1" s="35"/>
      <c r="AZ1" s="36" t="s">
        <v>313</v>
      </c>
      <c r="BA1" s="36"/>
      <c r="BB1" s="80" t="s">
        <v>371</v>
      </c>
      <c r="BD1" t="s">
        <v>17</v>
      </c>
      <c r="BF1" t="s">
        <v>396</v>
      </c>
      <c r="BH1" t="s">
        <v>440</v>
      </c>
      <c r="BJ1" t="s">
        <v>446</v>
      </c>
      <c r="BL1" t="s">
        <v>469</v>
      </c>
    </row>
    <row r="2" spans="1:64" ht="18.75">
      <c r="A2" s="2" t="s">
        <v>212</v>
      </c>
      <c r="B2" s="2">
        <v>60</v>
      </c>
      <c r="C2" s="2">
        <v>196</v>
      </c>
      <c r="D2" s="2" t="s">
        <v>6</v>
      </c>
      <c r="E2" s="2" t="s">
        <v>352</v>
      </c>
      <c r="F2" s="2" t="s">
        <v>9</v>
      </c>
      <c r="H2" s="1" t="s">
        <v>382</v>
      </c>
      <c r="I2" s="1" t="s">
        <v>13</v>
      </c>
      <c r="K2" s="1" t="s">
        <v>98</v>
      </c>
      <c r="L2" s="1" t="s">
        <v>410</v>
      </c>
      <c r="M2" s="1" t="s">
        <v>95</v>
      </c>
      <c r="N2" s="1"/>
      <c r="O2" s="1" t="s">
        <v>345</v>
      </c>
      <c r="P2" s="1" t="s">
        <v>113</v>
      </c>
      <c r="Q2" s="1">
        <v>1</v>
      </c>
      <c r="S2" t="s">
        <v>125</v>
      </c>
      <c r="U2" t="s">
        <v>141</v>
      </c>
      <c r="W2" t="s">
        <v>458</v>
      </c>
      <c r="Y2">
        <v>4</v>
      </c>
      <c r="Z2">
        <v>8</v>
      </c>
      <c r="AB2">
        <v>32</v>
      </c>
      <c r="AC2">
        <v>4</v>
      </c>
      <c r="AD2">
        <v>90</v>
      </c>
      <c r="AE2">
        <v>35</v>
      </c>
      <c r="AG2" t="s">
        <v>173</v>
      </c>
      <c r="AH2" t="s">
        <v>173</v>
      </c>
      <c r="AI2">
        <v>32</v>
      </c>
      <c r="AJ2">
        <v>1</v>
      </c>
      <c r="AL2" t="s">
        <v>181</v>
      </c>
      <c r="AM2" t="s">
        <v>187</v>
      </c>
      <c r="AN2" t="s">
        <v>198</v>
      </c>
      <c r="AP2" t="s">
        <v>212</v>
      </c>
      <c r="AQ2" t="s">
        <v>208</v>
      </c>
      <c r="AR2" t="s">
        <v>215</v>
      </c>
      <c r="AT2" s="1" t="s">
        <v>224</v>
      </c>
      <c r="AU2" s="1" t="s">
        <v>253</v>
      </c>
      <c r="AV2" s="1" t="s">
        <v>280</v>
      </c>
      <c r="AW2" s="1"/>
      <c r="AX2" s="1" t="s">
        <v>309</v>
      </c>
      <c r="AZ2" t="s">
        <v>314</v>
      </c>
      <c r="BB2" s="80" t="s">
        <v>373</v>
      </c>
      <c r="BD2" t="s">
        <v>76</v>
      </c>
      <c r="BF2" t="s">
        <v>397</v>
      </c>
      <c r="BH2" t="s">
        <v>441</v>
      </c>
      <c r="BJ2" t="s">
        <v>447</v>
      </c>
      <c r="BL2" t="s">
        <v>470</v>
      </c>
    </row>
    <row r="3" spans="1:64" ht="18.75">
      <c r="A3" s="2" t="s">
        <v>328</v>
      </c>
      <c r="B3" s="2">
        <v>70</v>
      </c>
      <c r="C3" s="2">
        <v>197</v>
      </c>
      <c r="D3" s="2" t="s">
        <v>7</v>
      </c>
      <c r="E3" s="2" t="s">
        <v>353</v>
      </c>
      <c r="F3" s="2" t="s">
        <v>334</v>
      </c>
      <c r="H3" s="1" t="s">
        <v>383</v>
      </c>
      <c r="I3" s="1" t="s">
        <v>375</v>
      </c>
      <c r="K3" s="1" t="s">
        <v>382</v>
      </c>
      <c r="L3" s="1" t="s">
        <v>13</v>
      </c>
      <c r="M3" s="1" t="s">
        <v>96</v>
      </c>
      <c r="N3" s="1"/>
      <c r="O3" s="1" t="s">
        <v>111</v>
      </c>
      <c r="P3" s="1" t="s">
        <v>114</v>
      </c>
      <c r="Q3" s="1">
        <v>2</v>
      </c>
      <c r="S3" t="s">
        <v>324</v>
      </c>
      <c r="U3" t="s">
        <v>142</v>
      </c>
      <c r="W3" t="s">
        <v>459</v>
      </c>
      <c r="Y3">
        <v>5</v>
      </c>
      <c r="Z3">
        <v>9</v>
      </c>
      <c r="AB3">
        <v>45</v>
      </c>
      <c r="AC3">
        <v>5</v>
      </c>
      <c r="AD3">
        <v>95</v>
      </c>
      <c r="AE3">
        <v>40</v>
      </c>
      <c r="AG3" t="s">
        <v>174</v>
      </c>
      <c r="AH3" t="s">
        <v>174</v>
      </c>
      <c r="AI3">
        <v>40</v>
      </c>
      <c r="AJ3">
        <v>2</v>
      </c>
      <c r="AL3" t="s">
        <v>182</v>
      </c>
      <c r="AM3" t="s">
        <v>188</v>
      </c>
      <c r="AN3" t="s">
        <v>164</v>
      </c>
      <c r="AP3" t="s">
        <v>213</v>
      </c>
      <c r="AQ3" t="s">
        <v>214</v>
      </c>
      <c r="AR3" t="s">
        <v>208</v>
      </c>
      <c r="AT3" s="1" t="s">
        <v>225</v>
      </c>
      <c r="AU3" s="1" t="s">
        <v>254</v>
      </c>
      <c r="AV3" s="1" t="s">
        <v>281</v>
      </c>
      <c r="AW3" s="1"/>
      <c r="AX3" s="1" t="s">
        <v>310</v>
      </c>
      <c r="AZ3" t="s">
        <v>429</v>
      </c>
      <c r="BB3" s="80" t="s">
        <v>374</v>
      </c>
      <c r="BD3" t="s">
        <v>327</v>
      </c>
      <c r="BF3" t="s">
        <v>398</v>
      </c>
      <c r="BH3" t="s">
        <v>442</v>
      </c>
      <c r="BJ3" t="s">
        <v>135</v>
      </c>
      <c r="BL3" t="s">
        <v>471</v>
      </c>
    </row>
    <row r="4" spans="1:64" ht="18">
      <c r="A4" s="2"/>
      <c r="B4" s="2">
        <v>80</v>
      </c>
      <c r="C4" s="2">
        <v>198</v>
      </c>
      <c r="D4" s="2"/>
      <c r="E4" s="2" t="s">
        <v>335</v>
      </c>
      <c r="F4" s="2" t="s">
        <v>335</v>
      </c>
      <c r="H4" s="1" t="s">
        <v>384</v>
      </c>
      <c r="I4" s="1" t="s">
        <v>103</v>
      </c>
      <c r="K4" s="1" t="s">
        <v>399</v>
      </c>
      <c r="L4" s="1" t="s">
        <v>99</v>
      </c>
      <c r="M4" s="1"/>
      <c r="N4" s="1"/>
      <c r="O4" s="1" t="s">
        <v>112</v>
      </c>
      <c r="P4" s="1"/>
      <c r="Q4" s="1">
        <v>3</v>
      </c>
      <c r="S4" t="s">
        <v>126</v>
      </c>
      <c r="W4" t="s">
        <v>460</v>
      </c>
      <c r="Y4">
        <v>6</v>
      </c>
      <c r="Z4">
        <v>10</v>
      </c>
      <c r="AB4">
        <v>48</v>
      </c>
      <c r="AC4">
        <v>6</v>
      </c>
      <c r="AD4">
        <v>97</v>
      </c>
      <c r="AG4" t="s">
        <v>175</v>
      </c>
      <c r="AH4" t="s">
        <v>175</v>
      </c>
      <c r="AI4">
        <v>41</v>
      </c>
      <c r="AJ4">
        <v>3</v>
      </c>
      <c r="AL4" t="s">
        <v>183</v>
      </c>
      <c r="AM4" t="s">
        <v>189</v>
      </c>
      <c r="AN4" t="s">
        <v>199</v>
      </c>
      <c r="AT4" s="1" t="s">
        <v>226</v>
      </c>
      <c r="AU4" s="1" t="s">
        <v>255</v>
      </c>
      <c r="AV4" s="33" t="s">
        <v>282</v>
      </c>
      <c r="AW4" s="33"/>
      <c r="AX4" s="33" t="s">
        <v>311</v>
      </c>
      <c r="AZ4" t="s">
        <v>431</v>
      </c>
    </row>
    <row r="5" spans="1:64" ht="18">
      <c r="A5" s="2"/>
      <c r="B5" s="2">
        <v>90</v>
      </c>
      <c r="C5" s="2">
        <v>199</v>
      </c>
      <c r="D5" s="2"/>
      <c r="E5" s="2" t="s">
        <v>354</v>
      </c>
      <c r="F5" s="2" t="s">
        <v>336</v>
      </c>
      <c r="H5" s="1" t="s">
        <v>11</v>
      </c>
      <c r="I5" s="1" t="s">
        <v>395</v>
      </c>
      <c r="K5" s="1" t="s">
        <v>383</v>
      </c>
      <c r="L5" s="1" t="s">
        <v>8</v>
      </c>
      <c r="M5" s="1"/>
      <c r="N5" s="1"/>
      <c r="O5" s="1" t="s">
        <v>437</v>
      </c>
      <c r="P5" s="1"/>
      <c r="Q5" s="1"/>
      <c r="S5" t="s">
        <v>127</v>
      </c>
      <c r="Y5">
        <v>7</v>
      </c>
      <c r="Z5">
        <v>12</v>
      </c>
      <c r="AB5">
        <v>55</v>
      </c>
      <c r="AC5">
        <v>7</v>
      </c>
      <c r="AD5">
        <v>102.5</v>
      </c>
      <c r="AG5" t="s">
        <v>176</v>
      </c>
      <c r="AH5" t="s">
        <v>176</v>
      </c>
      <c r="AI5">
        <v>48</v>
      </c>
      <c r="AJ5">
        <v>4</v>
      </c>
      <c r="AL5" t="s">
        <v>184</v>
      </c>
      <c r="AM5" t="s">
        <v>190</v>
      </c>
      <c r="AN5" t="s">
        <v>200</v>
      </c>
      <c r="AT5" s="1" t="s">
        <v>227</v>
      </c>
      <c r="AU5" s="1" t="s">
        <v>256</v>
      </c>
      <c r="AV5" s="1" t="s">
        <v>283</v>
      </c>
      <c r="AW5" s="1"/>
      <c r="AX5" s="1" t="s">
        <v>312</v>
      </c>
      <c r="AZ5" t="s">
        <v>430</v>
      </c>
    </row>
    <row r="6" spans="1:64" ht="18">
      <c r="A6" s="2"/>
      <c r="B6" s="2">
        <v>100</v>
      </c>
      <c r="C6" s="2">
        <v>200</v>
      </c>
      <c r="D6" s="2"/>
      <c r="E6" s="2" t="s">
        <v>355</v>
      </c>
      <c r="F6" s="2" t="s">
        <v>337</v>
      </c>
      <c r="H6" s="1" t="s">
        <v>385</v>
      </c>
      <c r="I6" s="1" t="s">
        <v>376</v>
      </c>
      <c r="K6" s="1" t="s">
        <v>400</v>
      </c>
      <c r="L6" s="1" t="s">
        <v>100</v>
      </c>
      <c r="M6" s="1"/>
      <c r="N6" s="1"/>
      <c r="O6" s="1" t="s">
        <v>337</v>
      </c>
      <c r="P6" s="1"/>
      <c r="Q6" s="1"/>
      <c r="S6" t="s">
        <v>128</v>
      </c>
      <c r="AB6">
        <v>56</v>
      </c>
      <c r="AC6">
        <v>8</v>
      </c>
      <c r="AD6">
        <v>103</v>
      </c>
      <c r="AG6" t="s">
        <v>177</v>
      </c>
      <c r="AH6" t="s">
        <v>177</v>
      </c>
      <c r="AI6" t="s">
        <v>322</v>
      </c>
      <c r="AJ6">
        <v>5</v>
      </c>
      <c r="AL6" t="s">
        <v>185</v>
      </c>
      <c r="AM6" t="s">
        <v>191</v>
      </c>
      <c r="AN6" t="s">
        <v>201</v>
      </c>
      <c r="AT6" s="1" t="s">
        <v>224</v>
      </c>
      <c r="AU6" s="1" t="s">
        <v>257</v>
      </c>
      <c r="AV6" s="1" t="s">
        <v>284</v>
      </c>
      <c r="AW6" s="1"/>
      <c r="AX6" s="1"/>
      <c r="AZ6" t="s">
        <v>322</v>
      </c>
    </row>
    <row r="7" spans="1:64" ht="18">
      <c r="A7" s="2"/>
      <c r="B7" s="2"/>
      <c r="C7" s="2">
        <v>201</v>
      </c>
      <c r="D7" s="2"/>
      <c r="E7" s="2" t="s">
        <v>356</v>
      </c>
      <c r="F7" s="2" t="s">
        <v>338</v>
      </c>
      <c r="H7" s="1" t="s">
        <v>386</v>
      </c>
      <c r="I7" s="1" t="s">
        <v>99</v>
      </c>
      <c r="K7" s="1" t="s">
        <v>401</v>
      </c>
      <c r="L7" s="1" t="s">
        <v>411</v>
      </c>
      <c r="M7" s="1"/>
      <c r="N7" s="1"/>
      <c r="O7" s="1" t="s">
        <v>411</v>
      </c>
      <c r="P7" s="1"/>
      <c r="Q7" s="1"/>
      <c r="S7" t="s">
        <v>129</v>
      </c>
      <c r="AB7">
        <v>60</v>
      </c>
      <c r="AC7" t="s">
        <v>322</v>
      </c>
      <c r="AD7">
        <v>105</v>
      </c>
      <c r="AG7" t="s">
        <v>13</v>
      </c>
      <c r="AH7" t="s">
        <v>13</v>
      </c>
      <c r="AJ7" t="s">
        <v>322</v>
      </c>
      <c r="AL7" t="s">
        <v>186</v>
      </c>
      <c r="AM7" t="s">
        <v>192</v>
      </c>
      <c r="AN7" t="s">
        <v>202</v>
      </c>
      <c r="AT7" s="1" t="s">
        <v>228</v>
      </c>
      <c r="AU7" s="1" t="s">
        <v>258</v>
      </c>
      <c r="AV7" s="1" t="s">
        <v>285</v>
      </c>
      <c r="AW7" s="1"/>
      <c r="AX7" s="1"/>
    </row>
    <row r="8" spans="1:64" ht="18">
      <c r="A8" s="2"/>
      <c r="B8" s="2"/>
      <c r="C8" s="2">
        <v>202</v>
      </c>
      <c r="D8" s="2"/>
      <c r="E8" s="2" t="s">
        <v>357</v>
      </c>
      <c r="F8" s="2" t="s">
        <v>339</v>
      </c>
      <c r="H8" s="1" t="s">
        <v>387</v>
      </c>
      <c r="I8" s="1" t="s">
        <v>101</v>
      </c>
      <c r="K8" s="1" t="s">
        <v>402</v>
      </c>
      <c r="L8" s="1" t="s">
        <v>412</v>
      </c>
      <c r="M8" s="1"/>
      <c r="N8" s="1"/>
      <c r="O8" s="1" t="s">
        <v>438</v>
      </c>
      <c r="P8" s="1"/>
      <c r="Q8" s="1"/>
      <c r="S8" t="s">
        <v>130</v>
      </c>
      <c r="AB8">
        <v>40</v>
      </c>
      <c r="AG8" t="s">
        <v>337</v>
      </c>
      <c r="AH8" t="s">
        <v>337</v>
      </c>
      <c r="AT8" s="1" t="s">
        <v>229</v>
      </c>
      <c r="AU8" s="1" t="s">
        <v>259</v>
      </c>
      <c r="AV8" s="1" t="s">
        <v>286</v>
      </c>
      <c r="AW8" s="1"/>
      <c r="AX8" s="1"/>
    </row>
    <row r="9" spans="1:64" ht="18">
      <c r="A9" s="2"/>
      <c r="B9" s="2"/>
      <c r="C9" s="2">
        <v>203</v>
      </c>
      <c r="D9" s="2"/>
      <c r="E9" s="2" t="s">
        <v>358</v>
      </c>
      <c r="F9" s="2" t="s">
        <v>340</v>
      </c>
      <c r="H9" s="1" t="s">
        <v>388</v>
      </c>
      <c r="I9" s="1" t="s">
        <v>346</v>
      </c>
      <c r="K9" s="1" t="s">
        <v>384</v>
      </c>
      <c r="L9" s="1" t="s">
        <v>103</v>
      </c>
      <c r="M9" s="1"/>
      <c r="N9" s="1"/>
      <c r="O9" s="1" t="s">
        <v>110</v>
      </c>
      <c r="P9" s="1"/>
      <c r="Q9" s="1"/>
      <c r="S9" t="s">
        <v>131</v>
      </c>
      <c r="AB9" t="s">
        <v>475</v>
      </c>
      <c r="AC9" t="s">
        <v>480</v>
      </c>
      <c r="AD9" t="s">
        <v>477</v>
      </c>
      <c r="AG9" t="s">
        <v>487</v>
      </c>
      <c r="AH9" t="s">
        <v>322</v>
      </c>
      <c r="AT9" s="1" t="s">
        <v>230</v>
      </c>
      <c r="AU9" s="1" t="s">
        <v>260</v>
      </c>
      <c r="AV9" s="1" t="s">
        <v>287</v>
      </c>
      <c r="AW9" s="1"/>
      <c r="AX9" s="1"/>
    </row>
    <row r="10" spans="1:64" ht="18">
      <c r="A10" s="2"/>
      <c r="B10" s="2"/>
      <c r="C10" s="2">
        <v>204</v>
      </c>
      <c r="D10" s="2"/>
      <c r="E10" s="2" t="s">
        <v>359</v>
      </c>
      <c r="F10" s="2" t="s">
        <v>341</v>
      </c>
      <c r="H10" s="1" t="s">
        <v>389</v>
      </c>
      <c r="I10" s="1" t="s">
        <v>12</v>
      </c>
      <c r="K10" s="1" t="s">
        <v>421</v>
      </c>
      <c r="L10" s="1" t="s">
        <v>101</v>
      </c>
      <c r="M10" s="1"/>
      <c r="N10" s="1"/>
      <c r="S10" t="s">
        <v>132</v>
      </c>
      <c r="AB10" t="s">
        <v>478</v>
      </c>
      <c r="AC10" t="s">
        <v>447</v>
      </c>
      <c r="AD10" t="s">
        <v>447</v>
      </c>
      <c r="AG10" t="s">
        <v>495</v>
      </c>
      <c r="AT10" s="1" t="s">
        <v>231</v>
      </c>
      <c r="AU10" s="1" t="s">
        <v>261</v>
      </c>
      <c r="AV10" s="1" t="s">
        <v>288</v>
      </c>
      <c r="AW10" s="1"/>
      <c r="AX10" s="1"/>
    </row>
    <row r="11" spans="1:64" ht="18">
      <c r="A11" s="2"/>
      <c r="B11" s="2"/>
      <c r="C11" s="2">
        <v>205</v>
      </c>
      <c r="D11" s="2"/>
      <c r="E11" s="2" t="s">
        <v>360</v>
      </c>
      <c r="F11" s="2" t="s">
        <v>342</v>
      </c>
      <c r="H11" s="1" t="s">
        <v>390</v>
      </c>
      <c r="I11" s="1" t="s">
        <v>377</v>
      </c>
      <c r="K11" s="1" t="s">
        <v>403</v>
      </c>
      <c r="L11" s="1" t="s">
        <v>413</v>
      </c>
      <c r="M11" s="1"/>
      <c r="N11" s="1"/>
      <c r="S11" t="s">
        <v>133</v>
      </c>
      <c r="AB11" t="s">
        <v>479</v>
      </c>
      <c r="AC11" t="s">
        <v>135</v>
      </c>
      <c r="AD11" t="s">
        <v>135</v>
      </c>
      <c r="AG11" t="s">
        <v>199</v>
      </c>
      <c r="AT11" s="1" t="s">
        <v>232</v>
      </c>
      <c r="AU11" s="1" t="s">
        <v>262</v>
      </c>
      <c r="AV11" s="1" t="s">
        <v>289</v>
      </c>
      <c r="AW11" s="1"/>
      <c r="AX11" s="1"/>
    </row>
    <row r="12" spans="1:64" ht="18">
      <c r="A12" s="2"/>
      <c r="B12" s="2"/>
      <c r="C12" s="2">
        <v>206</v>
      </c>
      <c r="D12" s="2"/>
      <c r="E12" s="2" t="s">
        <v>361</v>
      </c>
      <c r="F12" s="2" t="s">
        <v>343</v>
      </c>
      <c r="H12" s="1" t="s">
        <v>391</v>
      </c>
      <c r="I12" s="1" t="s">
        <v>378</v>
      </c>
      <c r="K12" s="1" t="s">
        <v>97</v>
      </c>
      <c r="L12" s="1" t="s">
        <v>102</v>
      </c>
      <c r="M12" s="1"/>
      <c r="N12" s="1"/>
      <c r="S12" t="s">
        <v>134</v>
      </c>
      <c r="AG12" t="s">
        <v>322</v>
      </c>
      <c r="AT12" s="1" t="s">
        <v>233</v>
      </c>
      <c r="AU12" s="1" t="s">
        <v>263</v>
      </c>
      <c r="AV12" s="1" t="s">
        <v>263</v>
      </c>
      <c r="AW12" s="1"/>
      <c r="AX12" s="1"/>
    </row>
    <row r="13" spans="1:64" ht="18">
      <c r="A13" s="2"/>
      <c r="B13" s="2"/>
      <c r="C13" s="2">
        <v>207</v>
      </c>
      <c r="D13" s="2"/>
      <c r="E13" s="2" t="s">
        <v>362</v>
      </c>
      <c r="F13" s="2" t="s">
        <v>344</v>
      </c>
      <c r="H13" s="1" t="s">
        <v>392</v>
      </c>
      <c r="I13" s="1" t="s">
        <v>379</v>
      </c>
      <c r="K13" s="1" t="s">
        <v>404</v>
      </c>
      <c r="L13" s="1" t="s">
        <v>414</v>
      </c>
      <c r="N13" s="1"/>
      <c r="S13" t="s">
        <v>136</v>
      </c>
      <c r="AT13" s="1" t="s">
        <v>234</v>
      </c>
      <c r="AU13" s="1" t="s">
        <v>264</v>
      </c>
      <c r="AV13" s="1" t="s">
        <v>290</v>
      </c>
      <c r="AW13" s="1"/>
      <c r="AX13" s="1"/>
    </row>
    <row r="14" spans="1:64" ht="18">
      <c r="A14" s="2"/>
      <c r="B14" s="2"/>
      <c r="C14" s="2">
        <v>208</v>
      </c>
      <c r="D14" s="2"/>
      <c r="E14" s="2" t="s">
        <v>363</v>
      </c>
      <c r="F14" s="2" t="s">
        <v>345</v>
      </c>
      <c r="H14" s="1" t="s">
        <v>393</v>
      </c>
      <c r="I14" s="1" t="s">
        <v>380</v>
      </c>
      <c r="K14" s="1" t="s">
        <v>391</v>
      </c>
      <c r="L14" s="1" t="s">
        <v>415</v>
      </c>
      <c r="N14" s="1"/>
      <c r="S14" t="s">
        <v>135</v>
      </c>
      <c r="AT14" s="1" t="s">
        <v>235</v>
      </c>
      <c r="AU14" s="1" t="s">
        <v>265</v>
      </c>
      <c r="AV14" s="1" t="s">
        <v>291</v>
      </c>
      <c r="AW14" s="1"/>
      <c r="AX14" s="1"/>
    </row>
    <row r="15" spans="1:64" ht="18">
      <c r="A15" s="2"/>
      <c r="B15" s="2"/>
      <c r="C15" s="2">
        <v>209</v>
      </c>
      <c r="D15" s="2"/>
      <c r="E15" s="2" t="s">
        <v>364</v>
      </c>
      <c r="F15" s="2" t="s">
        <v>8</v>
      </c>
      <c r="H15" s="1" t="s">
        <v>394</v>
      </c>
      <c r="I15" s="1" t="s">
        <v>381</v>
      </c>
      <c r="K15" s="1" t="s">
        <v>405</v>
      </c>
      <c r="L15" s="1" t="s">
        <v>416</v>
      </c>
      <c r="S15" t="s">
        <v>606</v>
      </c>
      <c r="AT15" s="1" t="s">
        <v>236</v>
      </c>
      <c r="AU15" s="1" t="s">
        <v>256</v>
      </c>
      <c r="AV15" s="1" t="s">
        <v>256</v>
      </c>
      <c r="AW15" s="1"/>
      <c r="AX15" s="1"/>
    </row>
    <row r="16" spans="1:64" ht="18">
      <c r="A16" s="2"/>
      <c r="B16" s="2"/>
      <c r="C16" s="2">
        <v>210</v>
      </c>
      <c r="D16" s="2"/>
      <c r="E16" s="2" t="s">
        <v>365</v>
      </c>
      <c r="F16" s="2" t="s">
        <v>346</v>
      </c>
      <c r="K16" s="1" t="s">
        <v>406</v>
      </c>
      <c r="L16" s="1" t="s">
        <v>417</v>
      </c>
      <c r="AT16" s="1" t="s">
        <v>237</v>
      </c>
      <c r="AU16" s="1" t="s">
        <v>257</v>
      </c>
      <c r="AV16" s="1" t="s">
        <v>257</v>
      </c>
      <c r="AW16" s="1"/>
      <c r="AX16" s="1"/>
    </row>
    <row r="17" spans="1:50" ht="18">
      <c r="A17" s="2"/>
      <c r="B17" s="2"/>
      <c r="C17" s="2"/>
      <c r="D17" s="2"/>
      <c r="E17" s="2" t="s">
        <v>366</v>
      </c>
      <c r="F17" s="2" t="s">
        <v>347</v>
      </c>
      <c r="K17" s="1" t="s">
        <v>407</v>
      </c>
      <c r="L17" s="1" t="s">
        <v>418</v>
      </c>
      <c r="AT17" s="1" t="s">
        <v>224</v>
      </c>
      <c r="AU17" s="1" t="s">
        <v>266</v>
      </c>
      <c r="AV17" s="1" t="s">
        <v>292</v>
      </c>
      <c r="AW17" s="1"/>
      <c r="AX17" s="1"/>
    </row>
    <row r="18" spans="1:50" ht="18">
      <c r="A18" s="2"/>
      <c r="B18" s="2"/>
      <c r="C18" s="2"/>
      <c r="D18" s="2"/>
      <c r="E18" s="2" t="s">
        <v>367</v>
      </c>
      <c r="F18" s="2" t="s">
        <v>348</v>
      </c>
      <c r="K18" s="1" t="s">
        <v>408</v>
      </c>
      <c r="L18" s="1" t="s">
        <v>419</v>
      </c>
      <c r="AT18" s="1" t="s">
        <v>238</v>
      </c>
      <c r="AU18" s="1" t="s">
        <v>267</v>
      </c>
      <c r="AV18" s="1" t="s">
        <v>267</v>
      </c>
      <c r="AW18" s="1"/>
      <c r="AX18" s="1"/>
    </row>
    <row r="19" spans="1:50" ht="18">
      <c r="A19" s="2"/>
      <c r="B19" s="2"/>
      <c r="C19" s="2"/>
      <c r="D19" s="2"/>
      <c r="E19" s="2" t="s">
        <v>368</v>
      </c>
      <c r="F19" s="2" t="s">
        <v>349</v>
      </c>
      <c r="K19" s="1" t="s">
        <v>409</v>
      </c>
      <c r="L19" s="1" t="s">
        <v>420</v>
      </c>
      <c r="AT19" s="1" t="s">
        <v>239</v>
      </c>
      <c r="AU19" s="1" t="s">
        <v>268</v>
      </c>
      <c r="AV19" s="1" t="s">
        <v>293</v>
      </c>
      <c r="AW19" s="1"/>
      <c r="AX19" s="1"/>
    </row>
    <row r="20" spans="1:50" ht="18">
      <c r="A20" s="2"/>
      <c r="B20" s="2"/>
      <c r="C20" s="2"/>
      <c r="D20" s="2"/>
      <c r="E20" s="2" t="s">
        <v>369</v>
      </c>
      <c r="F20" s="2" t="s">
        <v>350</v>
      </c>
      <c r="AT20" s="1" t="s">
        <v>240</v>
      </c>
      <c r="AU20" s="1" t="s">
        <v>269</v>
      </c>
      <c r="AV20" s="1" t="s">
        <v>294</v>
      </c>
      <c r="AW20" s="1"/>
      <c r="AX20" s="1"/>
    </row>
    <row r="21" spans="1:50" ht="18">
      <c r="A21" s="2"/>
      <c r="B21" s="2"/>
      <c r="C21" s="2"/>
      <c r="D21" s="2"/>
      <c r="E21" s="2" t="s">
        <v>370</v>
      </c>
      <c r="F21" s="2" t="s">
        <v>351</v>
      </c>
      <c r="AT21" s="1" t="s">
        <v>241</v>
      </c>
      <c r="AU21" s="1" t="s">
        <v>262</v>
      </c>
      <c r="AV21" s="1" t="s">
        <v>289</v>
      </c>
      <c r="AW21" s="1"/>
      <c r="AX21" s="1"/>
    </row>
    <row r="22" spans="1:50" ht="18">
      <c r="AT22" s="1" t="s">
        <v>242</v>
      </c>
      <c r="AU22" s="1" t="s">
        <v>270</v>
      </c>
      <c r="AV22" s="34" t="s">
        <v>295</v>
      </c>
      <c r="AW22" s="1"/>
      <c r="AX22" s="1"/>
    </row>
    <row r="23" spans="1:50" ht="18">
      <c r="AT23" s="1" t="s">
        <v>243</v>
      </c>
      <c r="AU23" s="1" t="s">
        <v>271</v>
      </c>
      <c r="AV23" s="1" t="s">
        <v>296</v>
      </c>
      <c r="AW23" s="1"/>
      <c r="AX23" s="1"/>
    </row>
    <row r="24" spans="1:50" ht="18">
      <c r="AT24" s="1" t="s">
        <v>244</v>
      </c>
      <c r="AU24" s="1" t="s">
        <v>272</v>
      </c>
      <c r="AV24" s="1" t="s">
        <v>297</v>
      </c>
      <c r="AW24" s="1"/>
      <c r="AX24" s="1"/>
    </row>
    <row r="25" spans="1:50" ht="18">
      <c r="AT25" s="1" t="s">
        <v>245</v>
      </c>
      <c r="AU25" s="1" t="s">
        <v>273</v>
      </c>
      <c r="AV25" s="1" t="s">
        <v>298</v>
      </c>
      <c r="AW25" s="1"/>
      <c r="AX25" s="1"/>
    </row>
    <row r="26" spans="1:50" ht="18">
      <c r="AT26" s="1" t="s">
        <v>246</v>
      </c>
      <c r="AU26" s="1" t="s">
        <v>256</v>
      </c>
      <c r="AV26" s="1" t="s">
        <v>299</v>
      </c>
      <c r="AW26" s="1"/>
      <c r="AX26" s="1"/>
    </row>
    <row r="27" spans="1:50" ht="18">
      <c r="AT27" s="1" t="s">
        <v>247</v>
      </c>
      <c r="AU27" s="1" t="s">
        <v>274</v>
      </c>
      <c r="AV27" s="1" t="s">
        <v>300</v>
      </c>
      <c r="AW27" s="1"/>
      <c r="AX27" s="1"/>
    </row>
    <row r="28" spans="1:50" ht="18">
      <c r="AT28" s="1" t="s">
        <v>248</v>
      </c>
      <c r="AU28" s="1" t="s">
        <v>275</v>
      </c>
      <c r="AV28" s="1" t="s">
        <v>301</v>
      </c>
      <c r="AW28" s="1"/>
      <c r="AX28" s="1"/>
    </row>
    <row r="29" spans="1:50" ht="18">
      <c r="AT29" s="1" t="s">
        <v>249</v>
      </c>
      <c r="AU29" s="1" t="s">
        <v>276</v>
      </c>
      <c r="AV29" s="1" t="s">
        <v>302</v>
      </c>
      <c r="AW29" s="1"/>
      <c r="AX29" s="1"/>
    </row>
    <row r="30" spans="1:50" ht="18">
      <c r="AT30" s="1" t="s">
        <v>246</v>
      </c>
      <c r="AU30" s="1" t="s">
        <v>277</v>
      </c>
      <c r="AV30" s="1" t="s">
        <v>303</v>
      </c>
      <c r="AW30" s="1"/>
      <c r="AX30" s="1"/>
    </row>
    <row r="31" spans="1:50" ht="18">
      <c r="AT31" s="1" t="s">
        <v>250</v>
      </c>
      <c r="AU31" s="1" t="s">
        <v>256</v>
      </c>
      <c r="AV31" s="1" t="s">
        <v>283</v>
      </c>
      <c r="AW31" s="1"/>
      <c r="AX31" s="1"/>
    </row>
    <row r="32" spans="1:50" ht="18">
      <c r="AT32" s="1" t="s">
        <v>251</v>
      </c>
      <c r="AU32" s="1" t="s">
        <v>278</v>
      </c>
      <c r="AV32" s="1" t="s">
        <v>304</v>
      </c>
      <c r="AW32" s="1"/>
      <c r="AX32" s="1"/>
    </row>
    <row r="33" spans="46:50" ht="18">
      <c r="AT33" s="1" t="s">
        <v>252</v>
      </c>
      <c r="AU33" s="1" t="s">
        <v>279</v>
      </c>
      <c r="AV33" s="1" t="s">
        <v>305</v>
      </c>
      <c r="AW33" s="1"/>
      <c r="AX33" s="1"/>
    </row>
    <row r="34" spans="46:50" ht="18">
      <c r="AT34" s="1" t="s">
        <v>240</v>
      </c>
      <c r="AU34" s="1" t="s">
        <v>323</v>
      </c>
      <c r="AV34" s="1" t="s">
        <v>292</v>
      </c>
    </row>
    <row r="35" spans="46:50" ht="18">
      <c r="AT35" s="1" t="s">
        <v>609</v>
      </c>
      <c r="AU35" s="1" t="s">
        <v>608</v>
      </c>
      <c r="AV35" s="1"/>
    </row>
    <row r="36" spans="46:50" ht="18">
      <c r="AT36" s="1"/>
      <c r="AU36" s="1"/>
      <c r="AV36" s="1"/>
    </row>
    <row r="37" spans="46:50" ht="18">
      <c r="AT37" s="1"/>
      <c r="AU37" s="1"/>
      <c r="AV37" s="1"/>
    </row>
    <row r="38" spans="46:50" ht="18">
      <c r="AT38" s="1"/>
      <c r="AU38" s="1"/>
      <c r="AV38" s="1"/>
    </row>
  </sheetData>
  <pageMargins left="0.7" right="0.7" top="0.75" bottom="0.75" header="0.3" footer="0.3"/>
  <pageSetup paperSize="9" orientation="portrait" horizontalDpi="200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15"/>
  <sheetViews>
    <sheetView rightToLeft="1" topLeftCell="A49" zoomScaleNormal="100" workbookViewId="0">
      <selection activeCell="C66" sqref="C66"/>
    </sheetView>
  </sheetViews>
  <sheetFormatPr defaultColWidth="9.140625" defaultRowHeight="18.75"/>
  <cols>
    <col min="1" max="1" width="16.42578125" style="17" customWidth="1"/>
    <col min="2" max="2" width="15" style="17" customWidth="1"/>
    <col min="3" max="3" width="14.42578125" style="17" customWidth="1"/>
    <col min="4" max="4" width="11" style="17" customWidth="1"/>
    <col min="5" max="5" width="11.140625" style="17" bestFit="1" customWidth="1"/>
    <col min="6" max="16384" width="9.140625" style="17"/>
  </cols>
  <sheetData>
    <row r="1" spans="1:10" customFormat="1">
      <c r="A1" s="120" t="s">
        <v>326</v>
      </c>
      <c r="B1" s="121" t="s">
        <v>76</v>
      </c>
    </row>
    <row r="2" spans="1:10">
      <c r="A2" s="120" t="s">
        <v>77</v>
      </c>
      <c r="B2" s="122">
        <v>600</v>
      </c>
    </row>
    <row r="3" spans="1:10">
      <c r="A3" s="120" t="s">
        <v>78</v>
      </c>
      <c r="B3" s="122">
        <v>8</v>
      </c>
    </row>
    <row r="4" spans="1:10">
      <c r="A4" s="120" t="s">
        <v>79</v>
      </c>
      <c r="B4" s="122">
        <v>9.6</v>
      </c>
    </row>
    <row r="5" spans="1:10">
      <c r="A5" s="120" t="s">
        <v>81</v>
      </c>
      <c r="B5" s="122" t="s">
        <v>82</v>
      </c>
    </row>
    <row r="6" spans="1:10">
      <c r="A6" s="120" t="s">
        <v>83</v>
      </c>
      <c r="B6" s="122">
        <v>1</v>
      </c>
    </row>
    <row r="7" spans="1:10">
      <c r="A7" s="120" t="s">
        <v>80</v>
      </c>
      <c r="B7" s="273">
        <v>4</v>
      </c>
    </row>
    <row r="8" spans="1:10">
      <c r="A8" s="120" t="s">
        <v>84</v>
      </c>
      <c r="B8" s="335" t="s">
        <v>602</v>
      </c>
      <c r="C8" s="335"/>
      <c r="D8" s="335"/>
      <c r="E8" s="335"/>
      <c r="F8" s="335"/>
      <c r="G8" s="335"/>
      <c r="H8" s="335"/>
      <c r="I8" s="335"/>
      <c r="J8" s="335"/>
    </row>
    <row r="9" spans="1:10">
      <c r="A9" s="120" t="s">
        <v>85</v>
      </c>
      <c r="B9" s="336" t="s">
        <v>610</v>
      </c>
      <c r="C9" s="337"/>
      <c r="D9" s="337"/>
      <c r="E9" s="337"/>
      <c r="F9" s="337"/>
      <c r="G9" s="337"/>
      <c r="H9" s="337"/>
      <c r="I9" s="337"/>
      <c r="J9" s="123"/>
    </row>
    <row r="10" spans="1:10">
      <c r="A10" s="120" t="s">
        <v>0</v>
      </c>
      <c r="B10" s="122" t="s">
        <v>328</v>
      </c>
    </row>
    <row r="11" spans="1:10">
      <c r="A11" s="120" t="s">
        <v>456</v>
      </c>
      <c r="B11" s="122">
        <v>80</v>
      </c>
    </row>
    <row r="12" spans="1:10">
      <c r="A12" s="120" t="s">
        <v>457</v>
      </c>
      <c r="B12" s="122">
        <v>200</v>
      </c>
    </row>
    <row r="13" spans="1:10">
      <c r="A13" s="120" t="s">
        <v>526</v>
      </c>
      <c r="B13" s="122" t="s">
        <v>6</v>
      </c>
      <c r="C13" s="102"/>
    </row>
    <row r="14" spans="1:10">
      <c r="A14" s="338" t="s">
        <v>88</v>
      </c>
      <c r="B14" s="338"/>
      <c r="C14" s="339" t="str">
        <f>IF(INPUT!C15=Sheet1!F2,Sheet1!E2,IF(INPUT!C15=Sheet1!F3,Sheet1!E3,IF(INPUT!C15=Sheet1!F4,Sheet1!E4,IF(C15=Sheet1!F5,Sheet1!E5,IF(INPUT!C15=Sheet1!F6,Sheet1!E6,IF(INPUT!C15=Sheet1!F7,Sheet1!E7,IF(INPUT!C15=Sheet1!F8,Sheet1!E8,IF(INPUT!C15=Sheet1!F9,Sheet1!E9,IF(INPUT!C15=Sheet1!F10,Sheet1!E10,IF(INPUT!C15=Sheet1!F11,Sheet1!E11,IF(INPUT!C15=Sheet1!F12,Sheet1!E12,IF(INPUT!C15=Sheet1!F13,Sheet1!E13,IF(INPUT!C15=Sheet1!F14,Sheet1!E14,IF(INPUT!C15=Sheet1!F15,Sheet1!E15,IF(INPUT!C15=Sheet1!F16,Sheet1!E16,IF(INPUT!C15=Sheet1!F17,Sheet1!E17,IF(INPUT!C15=Sheet1!F18,Sheet1!E18,IF(INPUT!C15=Sheet1!F19,Sheet1!E19,IF(INPUT!C15=Sheet1!F20,Sheet1!E20,IF(INPUT!C15=Sheet1!F21,Sheet1!E21))))))))))))))))))))</f>
        <v>آسانبر طوس یاران البرز</v>
      </c>
      <c r="D14" s="339"/>
      <c r="E14" s="339"/>
    </row>
    <row r="15" spans="1:10">
      <c r="A15" s="327" t="s">
        <v>89</v>
      </c>
      <c r="B15" s="327"/>
      <c r="C15" s="329" t="s">
        <v>343</v>
      </c>
      <c r="D15" s="329"/>
    </row>
    <row r="16" spans="1:10" s="79" customFormat="1">
      <c r="A16" s="327" t="s">
        <v>525</v>
      </c>
      <c r="B16" s="327"/>
      <c r="C16" s="327"/>
      <c r="D16" s="327"/>
      <c r="E16" s="329" t="s">
        <v>453</v>
      </c>
      <c r="F16" s="329"/>
    </row>
    <row r="17" spans="1:19" s="79" customFormat="1">
      <c r="A17" s="327" t="s">
        <v>432</v>
      </c>
      <c r="B17" s="327"/>
      <c r="C17" s="329" t="s">
        <v>453</v>
      </c>
      <c r="D17" s="329"/>
    </row>
    <row r="18" spans="1:19" s="79" customFormat="1">
      <c r="A18" s="120" t="s">
        <v>434</v>
      </c>
      <c r="B18" s="330" t="s">
        <v>453</v>
      </c>
      <c r="C18" s="330"/>
    </row>
    <row r="19" spans="1:19">
      <c r="A19" s="327" t="s">
        <v>433</v>
      </c>
      <c r="B19" s="327"/>
      <c r="C19" s="327"/>
      <c r="D19" s="329" t="s">
        <v>603</v>
      </c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</row>
    <row r="20" spans="1:19">
      <c r="A20" s="338" t="s">
        <v>86</v>
      </c>
      <c r="B20" s="338"/>
      <c r="C20" s="339" t="str">
        <f>IF(C21=Sheet1!I14,Sheet1!H14,IF(INPUT!C21=Sheet1!I2,Sheet1!H2,IF(INPUT!C21=Sheet1!I3,Sheet1!H3,IF(INPUT!C21=Sheet1!I4,Sheet1!H4,IF(INPUT!C21=Sheet1!I5,Sheet1!H5,IF(INPUT!C21=Sheet1!I6,Sheet1!H6,IF(INPUT!C21=Sheet1!I7,Sheet1!H7,IF(INPUT!C21=Sheet1!I8,Sheet1!H8,IF(INPUT!C21=Sheet1!I9,Sheet1!H9,IF(INPUT!C21=Sheet1!I10,Sheet1!H10,IF(INPUT!C21=Sheet1!I11,Sheet1!H11,IF(INPUT!C21=Sheet1!I12,Sheet1!H12,IF(INPUT!C21=Sheet1!I13,Sheet1!H13,IF(INPUT!C21=Sheet1!I14,Sheet1!H14,IF(INPUT!C21=Sheet1!I15,Sheet1!H15)))))))))))))))</f>
        <v xml:space="preserve"> بهران آسانبر</v>
      </c>
      <c r="D20" s="339"/>
      <c r="E20" s="339"/>
    </row>
    <row r="21" spans="1:19">
      <c r="A21" s="327" t="s">
        <v>87</v>
      </c>
      <c r="B21" s="327"/>
      <c r="C21" s="329" t="s">
        <v>376</v>
      </c>
      <c r="D21" s="329"/>
    </row>
    <row r="22" spans="1:19">
      <c r="A22" s="327" t="s">
        <v>90</v>
      </c>
      <c r="B22" s="327"/>
      <c r="C22" s="329">
        <v>53095</v>
      </c>
      <c r="D22" s="329"/>
      <c r="E22" s="329"/>
    </row>
    <row r="23" spans="1:19">
      <c r="A23" s="327" t="s">
        <v>10</v>
      </c>
      <c r="B23" s="327"/>
      <c r="C23" s="230">
        <v>1.28</v>
      </c>
    </row>
    <row r="24" spans="1:19" s="79" customFormat="1">
      <c r="A24" s="120" t="s">
        <v>372</v>
      </c>
      <c r="B24" s="122" t="s">
        <v>374</v>
      </c>
      <c r="C24" s="18"/>
    </row>
    <row r="25" spans="1:19">
      <c r="A25" s="338" t="s">
        <v>91</v>
      </c>
      <c r="B25" s="338"/>
      <c r="C25" s="339" t="str">
        <f>IF(INPUT!C26=Sheet1!L2,Sheet1!K2,IF(INPUT!C26=Sheet1!L3,Sheet1!K3,IF(INPUT!C26=Sheet1!L4,Sheet1!K4,IF(INPUT!C26=Sheet1!L5,Sheet1!K5,IF(INPUT!C26=Sheet1!L6,Sheet1!K6,IF(INPUT!C26=Sheet1!L7,Sheet1!K7,IF(INPUT!C26=Sheet1!L8,Sheet1!K8,IF(INPUT!C26=Sheet1!L9,Sheet1!K9,IF(INPUT!C26=Sheet1!L10,Sheet1!K10,IF(INPUT!C26=Sheet1!L11,Sheet1!K11,IF(INPUT!C26=Sheet1!L12,Sheet1!K12,IF(INPUT!C26=Sheet1!L13,Sheet1!K13,IF(INPUT!C26=Sheet1!L14,Sheet1!K14,IF(INPUT!C26=Sheet1!L15,Sheet1!K15,IF(INPUT!C26=Sheet1!L16,Sheet1!K16,IF(INPUT!C26=Sheet1!L17,Sheet1!K17,IF(INPUT!C26=Sheet1!L18,Sheet1!K18,IF(INPUT!C26=Sheet1!L19,Sheet1!K19))))))))))))))))))</f>
        <v xml:space="preserve"> ‌فراز لطفي</v>
      </c>
      <c r="D25" s="339"/>
      <c r="E25" s="339"/>
    </row>
    <row r="26" spans="1:19">
      <c r="A26" s="327" t="s">
        <v>92</v>
      </c>
      <c r="B26" s="327"/>
      <c r="C26" s="329" t="s">
        <v>411</v>
      </c>
      <c r="D26" s="329"/>
      <c r="E26" s="329"/>
      <c r="K26" s="275"/>
    </row>
    <row r="27" spans="1:19">
      <c r="A27" s="120" t="s">
        <v>14</v>
      </c>
      <c r="B27" s="122" t="s">
        <v>604</v>
      </c>
    </row>
    <row r="28" spans="1:19">
      <c r="A28" s="327" t="s">
        <v>104</v>
      </c>
      <c r="B28" s="327"/>
      <c r="C28" s="124">
        <v>1.5</v>
      </c>
    </row>
    <row r="29" spans="1:19">
      <c r="A29" s="327" t="s">
        <v>105</v>
      </c>
      <c r="B29" s="327"/>
      <c r="C29" s="122">
        <v>74873</v>
      </c>
    </row>
    <row r="30" spans="1:19">
      <c r="A30" s="327" t="s">
        <v>106</v>
      </c>
      <c r="B30" s="327"/>
      <c r="C30" s="122" t="s">
        <v>95</v>
      </c>
    </row>
    <row r="31" spans="1:19" s="83" customFormat="1">
      <c r="A31" s="327" t="s">
        <v>534</v>
      </c>
      <c r="B31" s="327"/>
      <c r="C31" s="122" t="s">
        <v>397</v>
      </c>
    </row>
    <row r="32" spans="1:19" s="101" customFormat="1">
      <c r="A32" s="327" t="s">
        <v>527</v>
      </c>
      <c r="B32" s="327"/>
      <c r="C32" s="329" t="s">
        <v>605</v>
      </c>
      <c r="D32" s="329"/>
      <c r="E32" s="329"/>
      <c r="F32" s="329"/>
      <c r="G32" s="17"/>
      <c r="H32" s="17"/>
    </row>
    <row r="33" spans="1:8" s="101" customFormat="1">
      <c r="A33" s="327" t="s">
        <v>528</v>
      </c>
      <c r="B33" s="327"/>
      <c r="C33" s="329">
        <v>53095</v>
      </c>
      <c r="D33" s="329"/>
      <c r="E33" s="35"/>
      <c r="F33" s="35"/>
      <c r="G33" s="35"/>
      <c r="H33" s="17"/>
    </row>
    <row r="34" spans="1:8" s="101" customFormat="1">
      <c r="A34" s="331" t="s">
        <v>529</v>
      </c>
      <c r="B34" s="331"/>
      <c r="C34" s="122">
        <v>1.35</v>
      </c>
      <c r="D34" s="17"/>
      <c r="E34" s="17"/>
      <c r="F34" s="17"/>
      <c r="G34" s="17"/>
      <c r="H34" s="17"/>
    </row>
    <row r="35" spans="1:8" s="101" customFormat="1">
      <c r="A35" s="327" t="s">
        <v>530</v>
      </c>
      <c r="B35" s="327"/>
      <c r="C35" s="329" t="s">
        <v>606</v>
      </c>
      <c r="D35" s="329"/>
      <c r="E35" s="329"/>
      <c r="F35" s="329"/>
      <c r="G35" s="3"/>
      <c r="H35" s="17"/>
    </row>
    <row r="36" spans="1:8" s="101" customFormat="1">
      <c r="A36" s="327" t="s">
        <v>531</v>
      </c>
      <c r="B36" s="327"/>
      <c r="C36" s="327"/>
      <c r="D36" s="329">
        <v>417320</v>
      </c>
      <c r="E36" s="329"/>
      <c r="F36" s="17"/>
      <c r="G36" s="17"/>
      <c r="H36" s="17"/>
    </row>
    <row r="37" spans="1:8" s="101" customFormat="1">
      <c r="A37" s="331" t="s">
        <v>313</v>
      </c>
      <c r="B37" s="331"/>
      <c r="C37" s="331"/>
      <c r="D37" s="329" t="s">
        <v>322</v>
      </c>
      <c r="E37" s="329"/>
      <c r="F37" s="329"/>
      <c r="G37" s="329"/>
      <c r="H37" s="3"/>
    </row>
    <row r="38" spans="1:8">
      <c r="A38" s="327" t="s">
        <v>115</v>
      </c>
      <c r="B38" s="327"/>
      <c r="C38" s="122" t="s">
        <v>345</v>
      </c>
      <c r="E38" s="86"/>
      <c r="F38" s="86"/>
      <c r="G38" s="86"/>
    </row>
    <row r="39" spans="1:8">
      <c r="A39" s="327" t="s">
        <v>116</v>
      </c>
      <c r="B39" s="327"/>
      <c r="C39" s="122" t="s">
        <v>345</v>
      </c>
      <c r="E39" s="86"/>
      <c r="F39" s="86"/>
      <c r="G39" s="86"/>
    </row>
    <row r="40" spans="1:8">
      <c r="A40" s="327" t="s">
        <v>117</v>
      </c>
      <c r="B40" s="327"/>
      <c r="C40" s="122" t="s">
        <v>113</v>
      </c>
    </row>
    <row r="41" spans="1:8">
      <c r="A41" s="327" t="s">
        <v>118</v>
      </c>
      <c r="B41" s="327"/>
      <c r="C41" s="122" t="s">
        <v>113</v>
      </c>
    </row>
    <row r="42" spans="1:8">
      <c r="A42" s="327" t="s">
        <v>119</v>
      </c>
      <c r="B42" s="327"/>
      <c r="C42" s="122">
        <v>1</v>
      </c>
    </row>
    <row r="43" spans="1:8">
      <c r="A43" s="327" t="s">
        <v>120</v>
      </c>
      <c r="B43" s="327"/>
      <c r="C43" s="122">
        <v>1</v>
      </c>
    </row>
    <row r="44" spans="1:8">
      <c r="A44" s="327" t="s">
        <v>121</v>
      </c>
      <c r="B44" s="327"/>
      <c r="C44" s="329" t="s">
        <v>607</v>
      </c>
      <c r="D44" s="329"/>
    </row>
    <row r="45" spans="1:8">
      <c r="A45" s="327" t="s">
        <v>122</v>
      </c>
      <c r="B45" s="327"/>
      <c r="C45" s="329" t="s">
        <v>607</v>
      </c>
      <c r="D45" s="329"/>
    </row>
    <row r="46" spans="1:8">
      <c r="A46" s="120" t="s">
        <v>123</v>
      </c>
      <c r="B46" s="120"/>
      <c r="C46" s="329">
        <v>15065</v>
      </c>
      <c r="D46" s="329"/>
    </row>
    <row r="47" spans="1:8">
      <c r="A47" s="120" t="s">
        <v>124</v>
      </c>
      <c r="B47" s="120"/>
      <c r="C47" s="329">
        <v>15891</v>
      </c>
      <c r="D47" s="329"/>
    </row>
    <row r="48" spans="1:8">
      <c r="A48" s="327" t="s">
        <v>449</v>
      </c>
      <c r="B48" s="327"/>
      <c r="C48" s="329" t="s">
        <v>128</v>
      </c>
      <c r="D48" s="329"/>
      <c r="E48" s="329"/>
      <c r="F48" s="329"/>
      <c r="G48" s="329"/>
    </row>
    <row r="49" spans="1:9">
      <c r="A49" s="120" t="s">
        <v>533</v>
      </c>
      <c r="B49" s="329">
        <v>417320</v>
      </c>
      <c r="C49" s="329"/>
    </row>
    <row r="50" spans="1:9">
      <c r="A50" s="120" t="s">
        <v>107</v>
      </c>
      <c r="B50" s="122" t="s">
        <v>441</v>
      </c>
      <c r="C50" s="83"/>
      <c r="D50" s="120" t="s">
        <v>448</v>
      </c>
      <c r="E50" s="122" t="s">
        <v>135</v>
      </c>
    </row>
    <row r="51" spans="1:9">
      <c r="A51" s="120" t="s">
        <v>532</v>
      </c>
      <c r="B51" s="329" t="s">
        <v>606</v>
      </c>
      <c r="C51" s="329"/>
      <c r="D51" s="329"/>
      <c r="E51" s="329"/>
    </row>
    <row r="52" spans="1:9">
      <c r="A52" s="120" t="s">
        <v>318</v>
      </c>
      <c r="B52" s="122">
        <v>240</v>
      </c>
    </row>
    <row r="53" spans="1:9">
      <c r="A53" s="120" t="s">
        <v>137</v>
      </c>
      <c r="B53" s="122">
        <v>4</v>
      </c>
    </row>
    <row r="54" spans="1:9">
      <c r="A54" s="125" t="s">
        <v>535</v>
      </c>
      <c r="B54" s="122">
        <v>380</v>
      </c>
    </row>
    <row r="55" spans="1:9">
      <c r="A55" s="125" t="s">
        <v>536</v>
      </c>
      <c r="B55" s="122">
        <v>13</v>
      </c>
    </row>
    <row r="56" spans="1:9">
      <c r="A56" s="126" t="s">
        <v>319</v>
      </c>
      <c r="B56" s="122">
        <v>48</v>
      </c>
    </row>
    <row r="57" spans="1:9">
      <c r="A57" s="127" t="s">
        <v>320</v>
      </c>
      <c r="B57" s="122" t="s">
        <v>453</v>
      </c>
    </row>
    <row r="58" spans="1:9">
      <c r="A58" s="120" t="s">
        <v>450</v>
      </c>
      <c r="B58" s="122" t="s">
        <v>453</v>
      </c>
      <c r="C58" s="87"/>
      <c r="D58" s="87"/>
    </row>
    <row r="59" spans="1:9">
      <c r="A59" s="125" t="s">
        <v>451</v>
      </c>
      <c r="B59" s="329" t="s">
        <v>135</v>
      </c>
      <c r="C59" s="329"/>
      <c r="D59" s="329"/>
      <c r="E59" s="329"/>
    </row>
    <row r="60" spans="1:9">
      <c r="A60" s="129" t="s">
        <v>452</v>
      </c>
      <c r="B60" s="128" t="s">
        <v>453</v>
      </c>
      <c r="D60" s="98"/>
      <c r="E60" s="29"/>
    </row>
    <row r="61" spans="1:9">
      <c r="A61" s="120" t="s">
        <v>537</v>
      </c>
      <c r="B61" s="122" t="s">
        <v>142</v>
      </c>
    </row>
    <row r="62" spans="1:9">
      <c r="A62" s="120" t="s">
        <v>146</v>
      </c>
      <c r="B62" s="122">
        <v>132</v>
      </c>
      <c r="D62" s="327" t="s">
        <v>461</v>
      </c>
      <c r="E62" s="327"/>
      <c r="F62" s="327"/>
      <c r="G62" s="327"/>
      <c r="H62" s="329" t="s">
        <v>453</v>
      </c>
      <c r="I62" s="329"/>
    </row>
    <row r="63" spans="1:9">
      <c r="A63" s="120" t="s">
        <v>148</v>
      </c>
      <c r="B63" s="122">
        <v>109</v>
      </c>
      <c r="D63" s="327" t="s">
        <v>432</v>
      </c>
      <c r="E63" s="327"/>
      <c r="F63" s="327"/>
      <c r="G63" s="329" t="s">
        <v>453</v>
      </c>
      <c r="H63" s="329"/>
    </row>
    <row r="64" spans="1:9">
      <c r="A64" s="120" t="s">
        <v>147</v>
      </c>
      <c r="B64" s="122">
        <v>225</v>
      </c>
      <c r="D64" s="120" t="s">
        <v>434</v>
      </c>
      <c r="E64" s="329" t="s">
        <v>453</v>
      </c>
      <c r="F64" s="329"/>
    </row>
    <row r="65" spans="1:30">
      <c r="A65" s="120" t="s">
        <v>538</v>
      </c>
      <c r="B65" s="122">
        <v>600</v>
      </c>
      <c r="D65" s="327" t="s">
        <v>462</v>
      </c>
      <c r="E65" s="327"/>
      <c r="F65" s="327"/>
      <c r="G65" s="327"/>
      <c r="H65" s="329" t="s">
        <v>453</v>
      </c>
      <c r="I65" s="329"/>
    </row>
    <row r="66" spans="1:30">
      <c r="A66" s="327" t="s">
        <v>149</v>
      </c>
      <c r="B66" s="327"/>
      <c r="C66" s="122" t="s">
        <v>458</v>
      </c>
      <c r="D66" s="327" t="s">
        <v>432</v>
      </c>
      <c r="E66" s="327"/>
      <c r="F66" s="327"/>
      <c r="G66" s="329" t="s">
        <v>453</v>
      </c>
      <c r="H66" s="329"/>
    </row>
    <row r="67" spans="1:30">
      <c r="A67" s="327" t="s">
        <v>150</v>
      </c>
      <c r="B67" s="327"/>
      <c r="C67" s="122">
        <v>80</v>
      </c>
      <c r="D67" s="120" t="s">
        <v>434</v>
      </c>
      <c r="E67" s="329" t="s">
        <v>453</v>
      </c>
      <c r="F67" s="329"/>
    </row>
    <row r="68" spans="1:30">
      <c r="A68" s="327" t="s">
        <v>151</v>
      </c>
      <c r="B68" s="327"/>
      <c r="C68" s="122">
        <v>200</v>
      </c>
    </row>
    <row r="69" spans="1:30">
      <c r="A69" s="327" t="s">
        <v>153</v>
      </c>
      <c r="B69" s="327"/>
      <c r="C69" s="122">
        <v>6</v>
      </c>
    </row>
    <row r="70" spans="1:30">
      <c r="A70" s="327" t="s">
        <v>154</v>
      </c>
      <c r="B70" s="327"/>
      <c r="C70" s="122">
        <v>10</v>
      </c>
      <c r="E70" s="340" t="s">
        <v>468</v>
      </c>
      <c r="F70" s="340"/>
      <c r="G70" s="122" t="s">
        <v>470</v>
      </c>
    </row>
    <row r="71" spans="1:30">
      <c r="A71" s="120" t="s">
        <v>156</v>
      </c>
      <c r="B71" s="120"/>
      <c r="C71" s="122">
        <v>350</v>
      </c>
    </row>
    <row r="72" spans="1:30">
      <c r="A72" s="327" t="s">
        <v>169</v>
      </c>
      <c r="B72" s="327"/>
      <c r="C72" s="229">
        <v>40</v>
      </c>
    </row>
    <row r="73" spans="1:30">
      <c r="A73" s="120" t="s">
        <v>474</v>
      </c>
      <c r="B73" s="122">
        <v>6</v>
      </c>
      <c r="D73" s="120" t="s">
        <v>475</v>
      </c>
      <c r="E73" s="122" t="s">
        <v>478</v>
      </c>
    </row>
    <row r="74" spans="1:30">
      <c r="A74" s="120" t="s">
        <v>168</v>
      </c>
      <c r="B74" s="122">
        <v>105</v>
      </c>
      <c r="D74" s="120" t="s">
        <v>476</v>
      </c>
      <c r="E74" s="122" t="s">
        <v>447</v>
      </c>
    </row>
    <row r="75" spans="1:30">
      <c r="A75" s="120" t="s">
        <v>167</v>
      </c>
      <c r="B75" s="122">
        <v>35</v>
      </c>
      <c r="D75" s="120" t="s">
        <v>477</v>
      </c>
      <c r="E75" s="122" t="s">
        <v>135</v>
      </c>
    </row>
    <row r="76" spans="1:30">
      <c r="A76" s="327" t="s">
        <v>178</v>
      </c>
      <c r="B76" s="327"/>
      <c r="C76" s="122">
        <v>149</v>
      </c>
    </row>
    <row r="77" spans="1:30">
      <c r="A77" s="327" t="s">
        <v>489</v>
      </c>
      <c r="B77" s="327"/>
      <c r="C77" s="329" t="s">
        <v>177</v>
      </c>
      <c r="D77" s="329"/>
      <c r="F77" s="327" t="s">
        <v>492</v>
      </c>
      <c r="G77" s="327"/>
      <c r="H77" s="327"/>
      <c r="I77" s="122" t="s">
        <v>495</v>
      </c>
      <c r="K77" s="327" t="s">
        <v>496</v>
      </c>
      <c r="L77" s="327"/>
      <c r="M77" s="327"/>
      <c r="N77" s="122">
        <v>40</v>
      </c>
      <c r="O77" s="327" t="s">
        <v>497</v>
      </c>
      <c r="P77" s="327"/>
      <c r="Q77" s="327"/>
      <c r="R77" s="122">
        <v>1</v>
      </c>
      <c r="S77" s="327" t="s">
        <v>498</v>
      </c>
      <c r="T77" s="327"/>
      <c r="U77" s="327"/>
      <c r="V77" s="122" t="s">
        <v>322</v>
      </c>
      <c r="W77" s="327" t="s">
        <v>499</v>
      </c>
      <c r="X77" s="327"/>
      <c r="Y77" s="327"/>
      <c r="Z77" s="122">
        <v>6</v>
      </c>
      <c r="AA77" s="327" t="s">
        <v>500</v>
      </c>
      <c r="AB77" s="327"/>
      <c r="AC77" s="327"/>
      <c r="AD77" s="122">
        <v>18448</v>
      </c>
    </row>
    <row r="78" spans="1:30" s="95" customFormat="1">
      <c r="A78" s="327" t="s">
        <v>490</v>
      </c>
      <c r="B78" s="327"/>
      <c r="C78" s="329" t="s">
        <v>322</v>
      </c>
      <c r="D78" s="329"/>
      <c r="F78" s="327" t="s">
        <v>493</v>
      </c>
      <c r="G78" s="327"/>
      <c r="H78" s="327"/>
      <c r="I78" s="122" t="s">
        <v>322</v>
      </c>
      <c r="K78" s="327" t="s">
        <v>501</v>
      </c>
      <c r="L78" s="327"/>
      <c r="M78" s="327"/>
      <c r="N78" s="122" t="s">
        <v>322</v>
      </c>
      <c r="O78" s="327" t="s">
        <v>502</v>
      </c>
      <c r="P78" s="327"/>
      <c r="Q78" s="327"/>
      <c r="R78" s="122" t="s">
        <v>322</v>
      </c>
      <c r="S78" s="327" t="s">
        <v>503</v>
      </c>
      <c r="T78" s="327"/>
      <c r="U78" s="327"/>
      <c r="V78" s="122" t="s">
        <v>322</v>
      </c>
      <c r="W78" s="327" t="s">
        <v>504</v>
      </c>
      <c r="X78" s="327"/>
      <c r="Y78" s="327"/>
      <c r="Z78" s="122" t="s">
        <v>322</v>
      </c>
      <c r="AA78" s="327" t="s">
        <v>505</v>
      </c>
      <c r="AB78" s="327"/>
      <c r="AC78" s="327"/>
      <c r="AD78" s="122" t="s">
        <v>453</v>
      </c>
    </row>
    <row r="79" spans="1:30" s="95" customFormat="1">
      <c r="A79" s="327" t="s">
        <v>491</v>
      </c>
      <c r="B79" s="327"/>
      <c r="C79" s="329" t="s">
        <v>322</v>
      </c>
      <c r="D79" s="329"/>
      <c r="F79" s="327" t="s">
        <v>494</v>
      </c>
      <c r="G79" s="327"/>
      <c r="H79" s="327"/>
      <c r="I79" s="122" t="s">
        <v>322</v>
      </c>
      <c r="K79" s="327" t="s">
        <v>506</v>
      </c>
      <c r="L79" s="327"/>
      <c r="M79" s="327"/>
      <c r="N79" s="122" t="s">
        <v>322</v>
      </c>
      <c r="O79" s="327" t="s">
        <v>507</v>
      </c>
      <c r="P79" s="327"/>
      <c r="Q79" s="327"/>
      <c r="R79" s="122" t="s">
        <v>322</v>
      </c>
      <c r="S79" s="327" t="s">
        <v>508</v>
      </c>
      <c r="T79" s="327"/>
      <c r="U79" s="327"/>
      <c r="V79" s="122" t="s">
        <v>322</v>
      </c>
      <c r="W79" s="327" t="s">
        <v>509</v>
      </c>
      <c r="X79" s="327"/>
      <c r="Y79" s="327"/>
      <c r="Z79" s="122" t="s">
        <v>322</v>
      </c>
      <c r="AA79" s="120" t="s">
        <v>510</v>
      </c>
      <c r="AB79" s="120"/>
      <c r="AC79" s="120"/>
      <c r="AD79" s="122" t="s">
        <v>453</v>
      </c>
    </row>
    <row r="80" spans="1:30">
      <c r="A80" s="327" t="s">
        <v>539</v>
      </c>
      <c r="B80" s="327"/>
      <c r="C80" s="122" t="s">
        <v>184</v>
      </c>
      <c r="D80" s="83"/>
      <c r="E80" s="83"/>
      <c r="F80" s="83"/>
      <c r="G80" s="83"/>
    </row>
    <row r="81" spans="1:6">
      <c r="A81" s="130" t="s">
        <v>180</v>
      </c>
      <c r="B81" s="131" t="str">
        <f>IF(C80=Sheet1!AL2,Sheet1!AM2,IF(INPUT!C80=Sheet1!AL3,Sheet1!AM3,IF(C80=Sheet1!AL4,Sheet1!AM4,IF(INPUT!C80=Sheet1!AL5,Sheet1!AM5,IF(INPUT!C80=Sheet1!AL6,Sheet1!AM6,IF(INPUT!C80=Sheet1!AL7,Sheet1!AM7))))))</f>
        <v>87*15*15</v>
      </c>
    </row>
    <row r="82" spans="1:6">
      <c r="A82" s="120" t="s">
        <v>193</v>
      </c>
      <c r="B82" s="122">
        <v>15</v>
      </c>
    </row>
    <row r="83" spans="1:6">
      <c r="A83" s="120" t="s">
        <v>194</v>
      </c>
      <c r="B83" s="122">
        <v>53.3</v>
      </c>
    </row>
    <row r="84" spans="1:6">
      <c r="A84" s="120" t="s">
        <v>195</v>
      </c>
      <c r="B84" s="122">
        <v>100</v>
      </c>
    </row>
    <row r="85" spans="1:6">
      <c r="A85" s="274" t="s">
        <v>196</v>
      </c>
      <c r="B85" s="202">
        <f>((B82*B83)+B84)</f>
        <v>899.5</v>
      </c>
      <c r="C85" s="83"/>
    </row>
    <row r="86" spans="1:6">
      <c r="A86" s="120" t="s">
        <v>540</v>
      </c>
      <c r="B86" s="122" t="s">
        <v>198</v>
      </c>
    </row>
    <row r="87" spans="1:6" s="99" customFormat="1">
      <c r="A87" s="327" t="s">
        <v>205</v>
      </c>
      <c r="B87" s="327"/>
      <c r="C87" s="122" t="s">
        <v>212</v>
      </c>
    </row>
    <row r="88" spans="1:6">
      <c r="A88" s="327" t="s">
        <v>206</v>
      </c>
      <c r="B88" s="327"/>
      <c r="C88" s="122" t="s">
        <v>208</v>
      </c>
      <c r="D88" s="102" t="str">
        <f>IF(C88="T9","70*65",IF(C88="T16","90*75"))</f>
        <v>70*65</v>
      </c>
    </row>
    <row r="89" spans="1:6">
      <c r="A89" s="327" t="s">
        <v>207</v>
      </c>
      <c r="B89" s="327"/>
      <c r="C89" s="122" t="s">
        <v>215</v>
      </c>
      <c r="D89" s="102" t="str">
        <f>IF(C89="T9","70*65",IF(C89="T5","50*50"))</f>
        <v>50*50</v>
      </c>
    </row>
    <row r="90" spans="1:6">
      <c r="A90" s="332" t="s">
        <v>541</v>
      </c>
      <c r="B90" s="333"/>
      <c r="C90" s="333"/>
      <c r="D90" s="122">
        <v>166</v>
      </c>
    </row>
    <row r="91" spans="1:6">
      <c r="A91" s="332" t="s">
        <v>542</v>
      </c>
      <c r="B91" s="333"/>
      <c r="C91" s="333"/>
      <c r="D91" s="122">
        <v>166</v>
      </c>
    </row>
    <row r="92" spans="1:6">
      <c r="A92" s="120" t="s">
        <v>545</v>
      </c>
      <c r="B92" s="329" t="s">
        <v>609</v>
      </c>
      <c r="C92" s="329"/>
      <c r="D92" s="329"/>
      <c r="E92" s="329"/>
    </row>
    <row r="93" spans="1:6">
      <c r="A93" s="120" t="s">
        <v>543</v>
      </c>
      <c r="B93" s="329" t="s">
        <v>608</v>
      </c>
      <c r="C93" s="329"/>
      <c r="D93" s="329"/>
      <c r="E93" s="329"/>
      <c r="F93" s="3"/>
    </row>
    <row r="94" spans="1:6">
      <c r="A94" s="334" t="s">
        <v>544</v>
      </c>
      <c r="B94" s="334"/>
      <c r="C94" s="122">
        <v>12272</v>
      </c>
      <c r="D94" s="83"/>
      <c r="E94" s="83"/>
    </row>
    <row r="95" spans="1:6" s="101" customFormat="1">
      <c r="A95" s="334" t="s">
        <v>521</v>
      </c>
      <c r="B95" s="334"/>
      <c r="C95" s="122" t="s">
        <v>447</v>
      </c>
    </row>
    <row r="96" spans="1:6">
      <c r="A96" s="327" t="s">
        <v>307</v>
      </c>
      <c r="B96" s="327"/>
      <c r="C96" s="122" t="s">
        <v>523</v>
      </c>
      <c r="D96" s="83"/>
    </row>
    <row r="97" spans="1:12">
      <c r="A97" s="327" t="s">
        <v>308</v>
      </c>
      <c r="B97" s="327"/>
      <c r="C97" s="122" t="s">
        <v>310</v>
      </c>
      <c r="D97" s="83"/>
    </row>
    <row r="98" spans="1:12">
      <c r="A98" s="120" t="s">
        <v>317</v>
      </c>
      <c r="B98" s="122">
        <v>436661</v>
      </c>
    </row>
    <row r="99" spans="1:12">
      <c r="A99" s="327" t="s">
        <v>705</v>
      </c>
      <c r="B99" s="327"/>
      <c r="C99" s="329" t="s">
        <v>659</v>
      </c>
      <c r="D99" s="329"/>
      <c r="E99" s="329"/>
      <c r="H99" s="327" t="s">
        <v>671</v>
      </c>
      <c r="I99" s="327"/>
      <c r="J99" s="327"/>
      <c r="K99" s="328" t="s">
        <v>672</v>
      </c>
      <c r="L99" s="328"/>
    </row>
    <row r="100" spans="1:12">
      <c r="A100" s="327" t="s">
        <v>660</v>
      </c>
      <c r="B100" s="327"/>
      <c r="C100" s="327"/>
      <c r="D100" s="329" t="s">
        <v>608</v>
      </c>
      <c r="E100" s="329"/>
      <c r="F100" s="329"/>
      <c r="H100" s="327" t="s">
        <v>671</v>
      </c>
      <c r="I100" s="327"/>
      <c r="J100" s="327"/>
      <c r="K100" s="328" t="s">
        <v>672</v>
      </c>
      <c r="L100" s="328"/>
    </row>
    <row r="101" spans="1:12">
      <c r="A101" s="272" t="s">
        <v>661</v>
      </c>
      <c r="B101" s="330" t="s">
        <v>662</v>
      </c>
      <c r="C101" s="330"/>
    </row>
    <row r="102" spans="1:12">
      <c r="A102" s="272" t="s">
        <v>664</v>
      </c>
      <c r="B102" s="329">
        <v>1234567890</v>
      </c>
      <c r="C102" s="329"/>
    </row>
    <row r="103" spans="1:12">
      <c r="A103" s="272" t="s">
        <v>666</v>
      </c>
      <c r="B103" s="313" t="s">
        <v>667</v>
      </c>
    </row>
    <row r="104" spans="1:12">
      <c r="A104" s="272" t="s">
        <v>668</v>
      </c>
      <c r="B104" s="313" t="s">
        <v>669</v>
      </c>
    </row>
    <row r="105" spans="1:12">
      <c r="A105" s="272" t="s">
        <v>670</v>
      </c>
      <c r="B105" s="273">
        <v>3</v>
      </c>
      <c r="D105" s="84"/>
      <c r="E105" s="84"/>
    </row>
    <row r="106" spans="1:12">
      <c r="A106" s="327" t="s">
        <v>675</v>
      </c>
      <c r="B106" s="327"/>
      <c r="C106" s="313" t="s">
        <v>677</v>
      </c>
      <c r="D106" s="327" t="s">
        <v>676</v>
      </c>
      <c r="E106" s="327"/>
      <c r="F106" s="328" t="s">
        <v>678</v>
      </c>
      <c r="G106" s="328"/>
    </row>
    <row r="107" spans="1:12">
      <c r="A107" s="327" t="s">
        <v>679</v>
      </c>
      <c r="B107" s="327"/>
      <c r="C107" s="313" t="s">
        <v>681</v>
      </c>
      <c r="D107" s="327" t="s">
        <v>680</v>
      </c>
      <c r="E107" s="327"/>
      <c r="F107" s="328" t="s">
        <v>682</v>
      </c>
      <c r="G107" s="328"/>
    </row>
    <row r="108" spans="1:12">
      <c r="A108" s="306" t="s">
        <v>683</v>
      </c>
      <c r="B108" s="314" t="s">
        <v>692</v>
      </c>
      <c r="C108" s="306" t="s">
        <v>691</v>
      </c>
      <c r="D108" s="305" t="s">
        <v>693</v>
      </c>
    </row>
    <row r="109" spans="1:12">
      <c r="A109" s="306" t="s">
        <v>684</v>
      </c>
      <c r="B109" s="314" t="s">
        <v>694</v>
      </c>
      <c r="C109" s="306" t="s">
        <v>691</v>
      </c>
      <c r="D109" s="305" t="s">
        <v>695</v>
      </c>
    </row>
    <row r="110" spans="1:12">
      <c r="A110" s="306" t="s">
        <v>685</v>
      </c>
      <c r="B110" s="314" t="s">
        <v>696</v>
      </c>
      <c r="C110" s="306" t="s">
        <v>691</v>
      </c>
      <c r="D110" s="305" t="s">
        <v>697</v>
      </c>
    </row>
    <row r="111" spans="1:12">
      <c r="A111" s="306" t="s">
        <v>686</v>
      </c>
      <c r="B111" s="314" t="s">
        <v>698</v>
      </c>
      <c r="C111" s="306" t="s">
        <v>691</v>
      </c>
      <c r="D111" s="305" t="s">
        <v>699</v>
      </c>
    </row>
    <row r="112" spans="1:12">
      <c r="A112" s="306" t="s">
        <v>687</v>
      </c>
      <c r="B112" s="314" t="s">
        <v>700</v>
      </c>
      <c r="C112" s="306" t="s">
        <v>691</v>
      </c>
      <c r="D112" s="305" t="s">
        <v>701</v>
      </c>
    </row>
    <row r="113" spans="1:4">
      <c r="A113" s="306" t="s">
        <v>688</v>
      </c>
      <c r="B113" s="314" t="s">
        <v>702</v>
      </c>
      <c r="C113" s="306" t="s">
        <v>691</v>
      </c>
      <c r="D113" s="305" t="s">
        <v>693</v>
      </c>
    </row>
    <row r="114" spans="1:4">
      <c r="A114" s="306" t="s">
        <v>689</v>
      </c>
      <c r="B114" s="314"/>
      <c r="C114" s="306" t="s">
        <v>691</v>
      </c>
      <c r="D114" s="305"/>
    </row>
    <row r="115" spans="1:4">
      <c r="A115" s="306" t="s">
        <v>690</v>
      </c>
      <c r="B115" s="314"/>
      <c r="C115" s="306" t="s">
        <v>691</v>
      </c>
      <c r="D115" s="305"/>
    </row>
  </sheetData>
  <mergeCells count="125">
    <mergeCell ref="B51:E51"/>
    <mergeCell ref="B59:E59"/>
    <mergeCell ref="C45:D45"/>
    <mergeCell ref="C44:D44"/>
    <mergeCell ref="A48:B48"/>
    <mergeCell ref="C48:G48"/>
    <mergeCell ref="C20:E20"/>
    <mergeCell ref="E67:F67"/>
    <mergeCell ref="E70:F70"/>
    <mergeCell ref="H62:I62"/>
    <mergeCell ref="G63:H63"/>
    <mergeCell ref="E64:F64"/>
    <mergeCell ref="H65:I65"/>
    <mergeCell ref="G66:H66"/>
    <mergeCell ref="D62:G62"/>
    <mergeCell ref="D63:F63"/>
    <mergeCell ref="D65:G65"/>
    <mergeCell ref="D66:F66"/>
    <mergeCell ref="A16:D16"/>
    <mergeCell ref="E16:F16"/>
    <mergeCell ref="B18:C18"/>
    <mergeCell ref="B49:C49"/>
    <mergeCell ref="A40:B40"/>
    <mergeCell ref="A41:B41"/>
    <mergeCell ref="A42:B42"/>
    <mergeCell ref="A43:B43"/>
    <mergeCell ref="A44:B44"/>
    <mergeCell ref="A45:B45"/>
    <mergeCell ref="A28:B28"/>
    <mergeCell ref="A29:B29"/>
    <mergeCell ref="A30:B30"/>
    <mergeCell ref="A17:B17"/>
    <mergeCell ref="A23:B23"/>
    <mergeCell ref="C17:D17"/>
    <mergeCell ref="C26:E26"/>
    <mergeCell ref="A19:C19"/>
    <mergeCell ref="D19:S19"/>
    <mergeCell ref="A38:B38"/>
    <mergeCell ref="A39:B39"/>
    <mergeCell ref="A89:B89"/>
    <mergeCell ref="A80:B80"/>
    <mergeCell ref="A87:B87"/>
    <mergeCell ref="A77:B77"/>
    <mergeCell ref="B93:E93"/>
    <mergeCell ref="A95:B95"/>
    <mergeCell ref="B8:J8"/>
    <mergeCell ref="B9:I9"/>
    <mergeCell ref="A14:B14"/>
    <mergeCell ref="A72:B72"/>
    <mergeCell ref="A31:B31"/>
    <mergeCell ref="A20:B20"/>
    <mergeCell ref="A21:B21"/>
    <mergeCell ref="C21:D21"/>
    <mergeCell ref="A15:B15"/>
    <mergeCell ref="C14:E14"/>
    <mergeCell ref="A66:B66"/>
    <mergeCell ref="A67:B67"/>
    <mergeCell ref="C15:D15"/>
    <mergeCell ref="A22:B22"/>
    <mergeCell ref="C22:E22"/>
    <mergeCell ref="A25:B25"/>
    <mergeCell ref="A26:B26"/>
    <mergeCell ref="C25:E25"/>
    <mergeCell ref="A96:B96"/>
    <mergeCell ref="A97:B97"/>
    <mergeCell ref="A34:B34"/>
    <mergeCell ref="A32:B32"/>
    <mergeCell ref="C32:F32"/>
    <mergeCell ref="A33:B33"/>
    <mergeCell ref="A36:C36"/>
    <mergeCell ref="A37:C37"/>
    <mergeCell ref="D36:E36"/>
    <mergeCell ref="D37:G37"/>
    <mergeCell ref="C35:F35"/>
    <mergeCell ref="A35:B35"/>
    <mergeCell ref="C46:D46"/>
    <mergeCell ref="C47:D47"/>
    <mergeCell ref="A76:B76"/>
    <mergeCell ref="A90:C90"/>
    <mergeCell ref="A91:C91"/>
    <mergeCell ref="B92:E92"/>
    <mergeCell ref="A68:B68"/>
    <mergeCell ref="A69:B69"/>
    <mergeCell ref="A70:B70"/>
    <mergeCell ref="C33:D33"/>
    <mergeCell ref="A94:B94"/>
    <mergeCell ref="A88:B88"/>
    <mergeCell ref="F77:H77"/>
    <mergeCell ref="F78:H78"/>
    <mergeCell ref="F79:H79"/>
    <mergeCell ref="K77:M77"/>
    <mergeCell ref="O77:Q77"/>
    <mergeCell ref="A79:B79"/>
    <mergeCell ref="A78:B78"/>
    <mergeCell ref="C77:D77"/>
    <mergeCell ref="C78:D78"/>
    <mergeCell ref="C79:D79"/>
    <mergeCell ref="S79:U79"/>
    <mergeCell ref="W79:Y79"/>
    <mergeCell ref="S77:U77"/>
    <mergeCell ref="W77:Y77"/>
    <mergeCell ref="AA77:AC77"/>
    <mergeCell ref="AA78:AC78"/>
    <mergeCell ref="K78:M78"/>
    <mergeCell ref="K79:M79"/>
    <mergeCell ref="O78:Q78"/>
    <mergeCell ref="O79:Q79"/>
    <mergeCell ref="S78:U78"/>
    <mergeCell ref="W78:Y78"/>
    <mergeCell ref="H99:J99"/>
    <mergeCell ref="H100:J100"/>
    <mergeCell ref="K99:L99"/>
    <mergeCell ref="K100:L100"/>
    <mergeCell ref="A106:B106"/>
    <mergeCell ref="D106:E106"/>
    <mergeCell ref="F106:G106"/>
    <mergeCell ref="A107:B107"/>
    <mergeCell ref="D107:E107"/>
    <mergeCell ref="F107:G107"/>
    <mergeCell ref="A99:B99"/>
    <mergeCell ref="C99:E99"/>
    <mergeCell ref="A100:C100"/>
    <mergeCell ref="D100:F100"/>
    <mergeCell ref="B101:C101"/>
    <mergeCell ref="B102:C10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>
          <x14:formula1>
            <xm:f>Sheet1!$A$2:$A$3</xm:f>
          </x14:formula1>
          <xm:sqref>B10</xm:sqref>
        </x14:dataValidation>
        <x14:dataValidation type="list" allowBlank="1" showInputMessage="1" showErrorMessage="1">
          <x14:formula1>
            <xm:f>Sheet1!$B$2:$B$6</xm:f>
          </x14:formula1>
          <xm:sqref>B11 C67</xm:sqref>
        </x14:dataValidation>
        <x14:dataValidation type="list" allowBlank="1" showInputMessage="1" showErrorMessage="1">
          <x14:formula1>
            <xm:f>Sheet1!$C$2:$C$16</xm:f>
          </x14:formula1>
          <xm:sqref>B12 C68</xm:sqref>
        </x14:dataValidation>
        <x14:dataValidation type="list" allowBlank="1" showInputMessage="1" showErrorMessage="1">
          <x14:formula1>
            <xm:f>Sheet1!$D$2:$D$3</xm:f>
          </x14:formula1>
          <xm:sqref>B13</xm:sqref>
        </x14:dataValidation>
        <x14:dataValidation type="list" allowBlank="1" showInputMessage="1" showErrorMessage="1">
          <x14:formula1>
            <xm:f>Sheet1!$M$2:$M$3</xm:f>
          </x14:formula1>
          <xm:sqref>C30</xm:sqref>
        </x14:dataValidation>
        <x14:dataValidation type="list" allowBlank="1" showInputMessage="1" showErrorMessage="1">
          <x14:formula1>
            <xm:f>Sheet1!$O$2:$O$9</xm:f>
          </x14:formula1>
          <xm:sqref>C38:C39 E38:G39</xm:sqref>
        </x14:dataValidation>
        <x14:dataValidation type="list" allowBlank="1" showInputMessage="1" showErrorMessage="1">
          <x14:formula1>
            <xm:f>Sheet1!$P$2:$P$3</xm:f>
          </x14:formula1>
          <xm:sqref>C40:C41</xm:sqref>
        </x14:dataValidation>
        <x14:dataValidation type="list" allowBlank="1" showInputMessage="1" showErrorMessage="1">
          <x14:formula1>
            <xm:f>Sheet1!$Q$2:$Q$4</xm:f>
          </x14:formula1>
          <xm:sqref>C42:C43</xm:sqref>
        </x14:dataValidation>
        <x14:dataValidation type="list" allowBlank="1" showInputMessage="1" showErrorMessage="1">
          <x14:formula1>
            <xm:f>Sheet1!$S$2:$S$14</xm:f>
          </x14:formula1>
          <xm:sqref>C50 B59</xm:sqref>
        </x14:dataValidation>
        <x14:dataValidation type="list" allowBlank="1" showInputMessage="1" showErrorMessage="1">
          <x14:formula1>
            <xm:f>Sheet1!$U$2:$U$3</xm:f>
          </x14:formula1>
          <xm:sqref>B61</xm:sqref>
        </x14:dataValidation>
        <x14:dataValidation type="list" allowBlank="1" showInputMessage="1" showErrorMessage="1">
          <x14:formula1>
            <xm:f>Sheet1!$W$2:$W$4</xm:f>
          </x14:formula1>
          <xm:sqref>C66</xm:sqref>
        </x14:dataValidation>
        <x14:dataValidation type="list" allowBlank="1" showInputMessage="1" showErrorMessage="1">
          <x14:formula1>
            <xm:f>Sheet1!$Y$2:$Y$5</xm:f>
          </x14:formula1>
          <xm:sqref>C69</xm:sqref>
        </x14:dataValidation>
        <x14:dataValidation type="list" allowBlank="1" showInputMessage="1" showErrorMessage="1">
          <x14:formula1>
            <xm:f>Sheet1!$AB$2:$AB$8</xm:f>
          </x14:formula1>
          <xm:sqref>C72</xm:sqref>
        </x14:dataValidation>
        <x14:dataValidation type="list" allowBlank="1" showInputMessage="1" showErrorMessage="1">
          <x14:formula1>
            <xm:f>Sheet1!$AC$2:$AC$6</xm:f>
          </x14:formula1>
          <xm:sqref>B73</xm:sqref>
        </x14:dataValidation>
        <x14:dataValidation type="list" allowBlank="1" showInputMessage="1" showErrorMessage="1">
          <x14:formula1>
            <xm:f>Sheet1!$AI$2:$AI$6</xm:f>
          </x14:formula1>
          <xm:sqref>N79</xm:sqref>
        </x14:dataValidation>
        <x14:dataValidation type="list" allowBlank="1" showInputMessage="1" showErrorMessage="1">
          <x14:formula1>
            <xm:f>Sheet1!$AJ$2:$AJ$7</xm:f>
          </x14:formula1>
          <xm:sqref>V79 Z78:Z79</xm:sqref>
        </x14:dataValidation>
        <x14:dataValidation type="list" allowBlank="1" showInputMessage="1" showErrorMessage="1">
          <x14:formula1>
            <xm:f>Sheet1!$AL$2:$AL$7</xm:f>
          </x14:formula1>
          <xm:sqref>C80</xm:sqref>
        </x14:dataValidation>
        <x14:dataValidation type="list" allowBlank="1" showInputMessage="1" showErrorMessage="1">
          <x14:formula1>
            <xm:f>Sheet1!$AN$2:$AN$7</xm:f>
          </x14:formula1>
          <xm:sqref>B86</xm:sqref>
        </x14:dataValidation>
        <x14:dataValidation type="list" allowBlank="1" showInputMessage="1" showErrorMessage="1">
          <x14:formula1>
            <xm:f>Sheet1!$AP$2:$AP$3</xm:f>
          </x14:formula1>
          <xm:sqref>C87</xm:sqref>
        </x14:dataValidation>
        <x14:dataValidation type="list" allowBlank="1" showInputMessage="1" showErrorMessage="1">
          <x14:formula1>
            <xm:f>Sheet1!$AQ$2:$AQ$3</xm:f>
          </x14:formula1>
          <xm:sqref>C88</xm:sqref>
        </x14:dataValidation>
        <x14:dataValidation type="list" allowBlank="1" showInputMessage="1" showErrorMessage="1">
          <x14:formula1>
            <xm:f>Sheet1!$AR$2:$AR$3</xm:f>
          </x14:formula1>
          <xm:sqref>C89</xm:sqref>
        </x14:dataValidation>
        <x14:dataValidation type="list" allowBlank="1" showInputMessage="1" showErrorMessage="1">
          <x14:formula1>
            <xm:f>Sheet1!$I$2:$I$15</xm:f>
          </x14:formula1>
          <xm:sqref>C21:D21</xm:sqref>
        </x14:dataValidation>
        <x14:dataValidation type="list" allowBlank="1" showInputMessage="1" showErrorMessage="1">
          <x14:formula1>
            <xm:f>Sheet1!$BD$2:$BD$3</xm:f>
          </x14:formula1>
          <xm:sqref>B1</xm:sqref>
        </x14:dataValidation>
        <x14:dataValidation type="list" allowBlank="1" showInputMessage="1" showErrorMessage="1">
          <x14:formula1>
            <xm:f>Sheet1!$F$2:$F$21</xm:f>
          </x14:formula1>
          <xm:sqref>C15:D15</xm:sqref>
        </x14:dataValidation>
        <x14:dataValidation type="list" allowBlank="1" showInputMessage="1" showErrorMessage="1">
          <x14:formula1>
            <xm:f>Sheet1!$BB$2:$BB$3</xm:f>
          </x14:formula1>
          <xm:sqref>B24</xm:sqref>
        </x14:dataValidation>
        <x14:dataValidation type="list" allowBlank="1" showInputMessage="1" showErrorMessage="1">
          <x14:formula1>
            <xm:f>Sheet1!$AX$2:$AX$5</xm:f>
          </x14:formula1>
          <xm:sqref>C97:D97</xm:sqref>
        </x14:dataValidation>
        <x14:dataValidation type="list" allowBlank="1" showInputMessage="1" showErrorMessage="1">
          <x14:formula1>
            <xm:f>Sheet1!$BF$2:$BF$3</xm:f>
          </x14:formula1>
          <xm:sqref>C31</xm:sqref>
        </x14:dataValidation>
        <x14:dataValidation type="list" allowBlank="1" showInputMessage="1" showErrorMessage="1">
          <x14:formula1>
            <xm:f>Sheet1!$L$2:$L$19</xm:f>
          </x14:formula1>
          <xm:sqref>C26</xm:sqref>
        </x14:dataValidation>
        <x14:dataValidation type="list" allowBlank="1" showInputMessage="1" showErrorMessage="1">
          <x14:formula1>
            <xm:f>Sheet1!$S$2:$S$15</xm:f>
          </x14:formula1>
          <xm:sqref>C48:G48</xm:sqref>
        </x14:dataValidation>
        <x14:dataValidation type="list" allowBlank="1" showInputMessage="1" showErrorMessage="1">
          <x14:formula1>
            <xm:f>Sheet1!$BH$2:$BH$3</xm:f>
          </x14:formula1>
          <xm:sqref>B50</xm:sqref>
        </x14:dataValidation>
        <x14:dataValidation type="list" allowBlank="1" showInputMessage="1" showErrorMessage="1">
          <x14:formula1>
            <xm:f>Sheet1!$BJ$2:$BJ$3</xm:f>
          </x14:formula1>
          <xm:sqref>E50</xm:sqref>
        </x14:dataValidation>
        <x14:dataValidation type="list" allowBlank="1" showInputMessage="1" showErrorMessage="1">
          <x14:formula1>
            <xm:f>Sheet1!$Z$2:$Z$5</xm:f>
          </x14:formula1>
          <xm:sqref>C70</xm:sqref>
        </x14:dataValidation>
        <x14:dataValidation type="list" allowBlank="1" showInputMessage="1" showErrorMessage="1">
          <x14:formula1>
            <xm:f>Sheet1!$BL$2:$BL$3</xm:f>
          </x14:formula1>
          <xm:sqref>G70</xm:sqref>
        </x14:dataValidation>
        <x14:dataValidation type="list" allowBlank="1" showInputMessage="1" showErrorMessage="1">
          <x14:formula1>
            <xm:f>Sheet1!$AD$2:$AD$7</xm:f>
          </x14:formula1>
          <xm:sqref>B74</xm:sqref>
        </x14:dataValidation>
        <x14:dataValidation type="list" allowBlank="1" showInputMessage="1" showErrorMessage="1">
          <x14:formula1>
            <xm:f>Sheet1!$AE$2:$AE$3</xm:f>
          </x14:formula1>
          <xm:sqref>B75</xm:sqref>
        </x14:dataValidation>
        <x14:dataValidation type="list" allowBlank="1" showInputMessage="1" showErrorMessage="1">
          <x14:formula1>
            <xm:f>Sheet1!$AB$10:$AB$11</xm:f>
          </x14:formula1>
          <xm:sqref>E73</xm:sqref>
        </x14:dataValidation>
        <x14:dataValidation type="list" allowBlank="1" showInputMessage="1" showErrorMessage="1">
          <x14:formula1>
            <xm:f>Sheet1!$AC$10:$AC$11</xm:f>
          </x14:formula1>
          <xm:sqref>E74 C95</xm:sqref>
        </x14:dataValidation>
        <x14:dataValidation type="list" allowBlank="1" showInputMessage="1" showErrorMessage="1">
          <x14:formula1>
            <xm:f>Sheet1!$AD$10:$AD$11</xm:f>
          </x14:formula1>
          <xm:sqref>E75</xm:sqref>
        </x14:dataValidation>
        <x14:dataValidation type="list" allowBlank="1" showInputMessage="1" showErrorMessage="1">
          <x14:formula1>
            <xm:f>Sheet1!$AG$10:$AG$12</xm:f>
          </x14:formula1>
          <xm:sqref>I79</xm:sqref>
        </x14:dataValidation>
        <x14:dataValidation type="list" allowBlank="1" showInputMessage="1" showErrorMessage="1">
          <x14:formula1>
            <xm:f>Sheet1!$AU$2:$AU$34</xm:f>
          </x14:formula1>
          <xm:sqref>F93</xm:sqref>
        </x14:dataValidation>
        <x14:dataValidation type="list" allowBlank="1" showInputMessage="1" showErrorMessage="1">
          <x14:formula1>
            <xm:f>Sheet1!$AZ$2:$AZ$6</xm:f>
          </x14:formula1>
          <xm:sqref>D37 H37</xm:sqref>
        </x14:dataValidation>
        <x14:dataValidation type="list" allowBlank="1" showInputMessage="1" showErrorMessage="1">
          <x14:formula1>
            <xm:f>Sheet1!$AH$2:$AH$9</xm:f>
          </x14:formula1>
          <xm:sqref>C79:D79</xm:sqref>
        </x14:dataValidation>
        <x14:dataValidation type="list" allowBlank="1" showInputMessage="1" showErrorMessage="1">
          <x14:formula1>
            <xm:f>Sheet1!$AH$2:$AH$9</xm:f>
          </x14:formula1>
          <xm:sqref>C78:D78</xm:sqref>
        </x14:dataValidation>
        <x14:dataValidation type="list" allowBlank="1" showInputMessage="1" showErrorMessage="1">
          <x14:formula1>
            <xm:f>Sheet1!$AH$2:$AH$9</xm:f>
          </x14:formula1>
          <xm:sqref>C77:D77</xm:sqref>
        </x14:dataValidation>
        <x14:dataValidation type="list" allowBlank="1" showInputMessage="1" showErrorMessage="1">
          <x14:formula1>
            <xm:f>Sheet1!$AG$10:$AG$12</xm:f>
          </x14:formula1>
          <xm:sqref>I77:I78</xm:sqref>
        </x14:dataValidation>
        <x14:dataValidation type="list" allowBlank="1" showInputMessage="1" showErrorMessage="1">
          <x14:formula1>
            <xm:f>Sheet1!$AI$2:$AI$6</xm:f>
          </x14:formula1>
          <xm:sqref>N77:N78</xm:sqref>
        </x14:dataValidation>
        <x14:dataValidation type="list" allowBlank="1" showInputMessage="1" showErrorMessage="1">
          <x14:formula1>
            <xm:f>Sheet1!$AJ$2:$AJ$7</xm:f>
          </x14:formula1>
          <xm:sqref>R77:R79 V77:V78</xm:sqref>
        </x14:dataValidation>
        <x14:dataValidation type="list" allowBlank="1" showInputMessage="1" showErrorMessage="1">
          <x14:formula1>
            <xm:f>Sheet1!$S$2:$S$15</xm:f>
          </x14:formula1>
          <xm:sqref>B51:E51</xm:sqref>
        </x14:dataValidation>
        <x14:dataValidation type="list" allowBlank="1" showInputMessage="1" showErrorMessage="1">
          <x14:formula1>
            <xm:f>Sheet1!$AC$2:$AC$7</xm:f>
          </x14:formula1>
          <xm:sqref>Z77</xm:sqref>
        </x14:dataValidation>
        <x14:dataValidation type="list" allowBlank="1" showInputMessage="1" showErrorMessage="1">
          <x14:formula1>
            <xm:f>Sheet1!$AU$2:$AU$38</xm:f>
          </x14:formula1>
          <xm:sqref>B93:E93</xm:sqref>
        </x14:dataValidation>
        <x14:dataValidation type="list" allowBlank="1" showInputMessage="1" showErrorMessage="1">
          <x14:formula1>
            <xm:f>Sheet1!$AT$2:$AT$38</xm:f>
          </x14:formula1>
          <xm:sqref>B92:E92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85"/>
  <sheetViews>
    <sheetView showGridLines="0" rightToLeft="1" tabSelected="1" topLeftCell="A76" zoomScaleNormal="100" workbookViewId="0">
      <selection activeCell="E83" sqref="E83"/>
    </sheetView>
  </sheetViews>
  <sheetFormatPr defaultColWidth="9.140625" defaultRowHeight="18"/>
  <cols>
    <col min="1" max="1" width="15.85546875" style="53" customWidth="1"/>
    <col min="2" max="2" width="17.85546875" style="24" customWidth="1"/>
    <col min="3" max="3" width="18.7109375" style="24" customWidth="1"/>
    <col min="4" max="4" width="19.42578125" style="24" customWidth="1"/>
    <col min="5" max="5" width="19.28515625" style="24" customWidth="1"/>
    <col min="6" max="6" width="13.85546875" style="24" customWidth="1"/>
    <col min="7" max="7" width="21.5703125" style="50" customWidth="1"/>
    <col min="8" max="16384" width="9.140625" style="20"/>
  </cols>
  <sheetData>
    <row r="1" spans="1:7" ht="27" customHeight="1" thickBot="1">
      <c r="A1" s="360"/>
      <c r="B1" s="361"/>
      <c r="C1" s="108"/>
      <c r="D1" s="153" t="s">
        <v>548</v>
      </c>
      <c r="E1" s="109"/>
      <c r="F1" s="81" t="s">
        <v>75</v>
      </c>
      <c r="G1" s="82" t="s">
        <v>706</v>
      </c>
    </row>
    <row r="2" spans="1:7" ht="25.5" customHeight="1" thickBot="1">
      <c r="A2" s="362"/>
      <c r="B2" s="363"/>
      <c r="C2" s="110"/>
      <c r="D2" s="152" t="s">
        <v>549</v>
      </c>
      <c r="E2" s="111"/>
      <c r="F2" s="81" t="s">
        <v>15</v>
      </c>
      <c r="G2" s="234" t="str">
        <f>CONCATENATE(INPUT!B98)</f>
        <v>436661</v>
      </c>
    </row>
    <row r="3" spans="1:7" ht="27" customHeight="1" thickBot="1">
      <c r="A3" s="364"/>
      <c r="B3" s="365"/>
      <c r="C3" s="112"/>
      <c r="D3" s="113"/>
      <c r="E3" s="114"/>
      <c r="F3" s="81" t="s">
        <v>325</v>
      </c>
      <c r="G3" s="82" t="s">
        <v>707</v>
      </c>
    </row>
    <row r="4" spans="1:7" ht="21.95" customHeight="1">
      <c r="A4" s="368" t="s">
        <v>16</v>
      </c>
      <c r="B4" s="369"/>
      <c r="C4" s="88"/>
      <c r="D4" s="88"/>
      <c r="E4" s="88"/>
      <c r="F4" s="88"/>
      <c r="G4" s="89"/>
    </row>
    <row r="5" spans="1:7" ht="21.75" customHeight="1">
      <c r="A5" s="116" t="s">
        <v>17</v>
      </c>
      <c r="B5" s="235" t="str">
        <f>CONCATENATE(INPUT!B1)</f>
        <v>مسافربر</v>
      </c>
      <c r="C5" s="117" t="s">
        <v>41</v>
      </c>
      <c r="D5" s="236" t="str">
        <f>CONCATENATE(INPUT!B2,"","کیلوگرم")</f>
        <v>600کیلوگرم</v>
      </c>
      <c r="E5" s="236" t="str">
        <f>CONCATENATE(INPUT!B3,"","نفر")</f>
        <v>8نفر</v>
      </c>
      <c r="F5" s="134" t="s">
        <v>18</v>
      </c>
      <c r="G5" s="237" t="str">
        <f>CONCATENATE(INPUT!B4,"","m")</f>
        <v>9.6m</v>
      </c>
    </row>
    <row r="6" spans="1:7" ht="18.75" customHeight="1">
      <c r="A6" s="116" t="s">
        <v>19</v>
      </c>
      <c r="B6" s="240" t="str">
        <f>CONCATENATE(INPUT!B5,"","m/s")</f>
        <v>0/25m/s</v>
      </c>
      <c r="C6" s="117" t="s">
        <v>546</v>
      </c>
      <c r="D6" s="240" t="str">
        <f>CONCATENATE(INPUT!B6,"","m/s")</f>
        <v>1m/s</v>
      </c>
      <c r="E6" s="117" t="s">
        <v>20</v>
      </c>
      <c r="F6" s="366" t="str">
        <f>CONCATENATE(INPUT!B7)</f>
        <v>4</v>
      </c>
      <c r="G6" s="367"/>
    </row>
    <row r="7" spans="1:7" ht="24" customHeight="1">
      <c r="A7" s="45" t="s">
        <v>21</v>
      </c>
      <c r="B7" s="366" t="str">
        <f>CONCATENATE(INPUT!B8)</f>
        <v>اردبیل-شهرک آزادی-خیابان آذربایجان-کوچه شادمان-پلاک 25 و 27</v>
      </c>
      <c r="C7" s="366"/>
      <c r="D7" s="366"/>
      <c r="E7" s="366"/>
      <c r="F7" s="366"/>
      <c r="G7" s="367"/>
    </row>
    <row r="8" spans="1:7" ht="21.95" customHeight="1">
      <c r="A8" s="45" t="s">
        <v>22</v>
      </c>
      <c r="B8" s="366" t="str">
        <f>CONCATENATE(INPUT!B9)</f>
        <v>123-456</v>
      </c>
      <c r="C8" s="366"/>
      <c r="D8" s="366"/>
      <c r="E8" s="366"/>
      <c r="F8" s="366"/>
      <c r="G8" s="367"/>
    </row>
    <row r="9" spans="1:7" ht="17.25" customHeight="1">
      <c r="A9" s="106" t="s">
        <v>23</v>
      </c>
      <c r="B9" s="90"/>
      <c r="C9" s="90"/>
      <c r="D9" s="90"/>
      <c r="E9" s="90"/>
      <c r="F9" s="90"/>
      <c r="G9" s="91"/>
    </row>
    <row r="10" spans="1:7" ht="16.5" customHeight="1">
      <c r="A10" s="45" t="s">
        <v>24</v>
      </c>
      <c r="B10" s="236" t="str">
        <f>CONCATENATE(INPUT!B10)</f>
        <v>خودکار</v>
      </c>
      <c r="C10" s="117" t="s">
        <v>25</v>
      </c>
      <c r="D10" s="236" t="str">
        <f>CONCATENATE(INPUT!B11,"","cm")</f>
        <v>80cm</v>
      </c>
      <c r="E10" s="117" t="s">
        <v>26</v>
      </c>
      <c r="F10" s="236" t="str">
        <f>CONCATENATE(INPUT!B12,"","cm")</f>
        <v>200cm</v>
      </c>
      <c r="G10" s="48"/>
    </row>
    <row r="11" spans="1:7" ht="29.25" customHeight="1">
      <c r="A11" s="45" t="s">
        <v>329</v>
      </c>
      <c r="B11" s="236" t="str">
        <f>CONCATENATE(INPUT!B13)</f>
        <v>الکترومکانیکی</v>
      </c>
      <c r="C11" s="117" t="s">
        <v>27</v>
      </c>
      <c r="D11" s="236" t="str">
        <f>CONCATENATE(INPUT!C14)</f>
        <v>آسانبر طوس یاران البرز</v>
      </c>
      <c r="E11" s="117" t="s">
        <v>28</v>
      </c>
      <c r="F11" s="366" t="str">
        <f>CONCATENATE(INPUT!C15)</f>
        <v>اتوماتیک یاران-یاپ سلکو</v>
      </c>
      <c r="G11" s="367"/>
    </row>
    <row r="12" spans="1:7" ht="20.25" customHeight="1">
      <c r="A12" s="384" t="s">
        <v>330</v>
      </c>
      <c r="B12" s="385"/>
      <c r="C12" s="236" t="str">
        <f>CONCATENATE(INPUT!E16)</f>
        <v>-</v>
      </c>
      <c r="D12" s="136" t="s">
        <v>331</v>
      </c>
      <c r="E12" s="236" t="str">
        <f>CONCATENATE(INPUT!C17)</f>
        <v>-</v>
      </c>
      <c r="F12" s="117" t="s">
        <v>332</v>
      </c>
      <c r="G12" s="135" t="str">
        <f>CONCATENATE(INPUT!B18)</f>
        <v>-</v>
      </c>
    </row>
    <row r="13" spans="1:7" ht="19.5">
      <c r="A13" s="380" t="s">
        <v>29</v>
      </c>
      <c r="B13" s="381"/>
      <c r="C13" s="381"/>
      <c r="D13" s="382" t="str">
        <f>CONCATENATE(INPUT!D19)</f>
        <v>190102009220-(990315221-990315220-990315218-990315216)</v>
      </c>
      <c r="E13" s="382"/>
      <c r="F13" s="382"/>
      <c r="G13" s="383"/>
    </row>
    <row r="14" spans="1:7" ht="20.25" customHeight="1">
      <c r="A14" s="64" t="s">
        <v>333</v>
      </c>
      <c r="B14" s="46"/>
      <c r="C14" s="46"/>
      <c r="D14" s="46"/>
      <c r="E14" s="46"/>
      <c r="F14" s="46"/>
      <c r="G14" s="47"/>
    </row>
    <row r="15" spans="1:7" ht="24" customHeight="1">
      <c r="A15" s="37" t="s">
        <v>27</v>
      </c>
      <c r="B15" s="241" t="str">
        <f>CONCATENATE(INPUT!C20)</f>
        <v xml:space="preserve"> بهران آسانبر</v>
      </c>
      <c r="C15" s="97" t="s">
        <v>28</v>
      </c>
      <c r="D15" s="241" t="str">
        <f>CONCATENATE(INPUT!C21)</f>
        <v xml:space="preserve"> بهران</v>
      </c>
      <c r="E15" s="97" t="s">
        <v>30</v>
      </c>
      <c r="F15" s="352" t="str">
        <f>CONCATENATE(INPUT!C22)</f>
        <v>53095</v>
      </c>
      <c r="G15" s="376"/>
    </row>
    <row r="16" spans="1:7" ht="23.25" customHeight="1">
      <c r="A16" s="377" t="s">
        <v>31</v>
      </c>
      <c r="B16" s="348"/>
      <c r="C16" s="244" t="str">
        <f>CONCATENATE(INPUT!C23,"","m/s")</f>
        <v>1.28m/s</v>
      </c>
      <c r="D16" s="97" t="s">
        <v>371</v>
      </c>
      <c r="E16" s="244" t="str">
        <f>CONCATENATE(INPUT!B24)</f>
        <v>دو طرفه</v>
      </c>
      <c r="F16" s="4"/>
      <c r="G16" s="6"/>
    </row>
    <row r="17" spans="1:9" ht="21.95" customHeight="1">
      <c r="A17" s="344" t="s">
        <v>32</v>
      </c>
      <c r="B17" s="345"/>
      <c r="C17" s="46"/>
      <c r="D17" s="46"/>
      <c r="E17" s="46"/>
      <c r="F17" s="46"/>
      <c r="G17" s="47"/>
    </row>
    <row r="18" spans="1:9" ht="20.25" customHeight="1">
      <c r="A18" s="37" t="s">
        <v>27</v>
      </c>
      <c r="B18" s="352" t="str">
        <f>CONCATENATE(INPUT!C25)</f>
        <v xml:space="preserve"> ‌فراز لطفي</v>
      </c>
      <c r="C18" s="352"/>
      <c r="D18" s="97" t="s">
        <v>396</v>
      </c>
      <c r="E18" s="246" t="str">
        <f>CONCATENATE(INPUT!C31)</f>
        <v>9 mm</v>
      </c>
      <c r="F18" s="139"/>
      <c r="G18" s="140"/>
      <c r="H18" s="21"/>
    </row>
    <row r="19" spans="1:9" ht="21" customHeight="1">
      <c r="A19" s="37" t="s">
        <v>28</v>
      </c>
      <c r="B19" s="242" t="str">
        <f>CONCATENATE(INPUT!C26)</f>
        <v>فراز لطفی</v>
      </c>
      <c r="C19" s="97" t="s">
        <v>33</v>
      </c>
      <c r="D19" s="242" t="s">
        <v>93</v>
      </c>
      <c r="E19" s="141" t="s">
        <v>34</v>
      </c>
      <c r="F19" s="378" t="str">
        <f>CONCATENATE(INPUT!B27,"","Kg")</f>
        <v>1200-1600Kg</v>
      </c>
      <c r="G19" s="379"/>
    </row>
    <row r="20" spans="1:9" ht="23.25" customHeight="1">
      <c r="A20" s="37" t="s">
        <v>35</v>
      </c>
      <c r="B20" s="244" t="str">
        <f>CONCATENATE(INPUT!C28,"","m/s")</f>
        <v>1.5m/s</v>
      </c>
      <c r="C20" s="97" t="s">
        <v>36</v>
      </c>
      <c r="D20" s="242" t="str">
        <f>CONCATENATE(INPUT!C29)</f>
        <v>74873</v>
      </c>
      <c r="E20" s="350" t="s">
        <v>37</v>
      </c>
      <c r="F20" s="350"/>
      <c r="G20" s="247" t="str">
        <f>CONCATENATE(INPUT!C30)</f>
        <v>پایین</v>
      </c>
      <c r="H20" s="51"/>
    </row>
    <row r="21" spans="1:9" ht="22.5" customHeight="1">
      <c r="A21" s="342" t="s">
        <v>422</v>
      </c>
      <c r="B21" s="343"/>
      <c r="C21" s="343"/>
      <c r="D21" s="92"/>
      <c r="E21" s="85"/>
      <c r="F21" s="85"/>
      <c r="G21" s="52"/>
      <c r="H21" s="51"/>
    </row>
    <row r="22" spans="1:9" ht="21.75" customHeight="1">
      <c r="A22" s="118" t="s">
        <v>423</v>
      </c>
      <c r="B22" s="242" t="str">
        <f>CONCATENATE(INPUT!C32)</f>
        <v>بهران آسانبر</v>
      </c>
      <c r="C22" s="142" t="s">
        <v>424</v>
      </c>
      <c r="D22" s="244" t="str">
        <f>CONCATENATE(INPUT!C34,"   ","m/s")</f>
        <v>1.35   m/s</v>
      </c>
      <c r="E22" s="350" t="s">
        <v>425</v>
      </c>
      <c r="F22" s="350"/>
      <c r="G22" s="248" t="str">
        <f>CONCATENATE(INPUT!C35)</f>
        <v>MOTODRIVE</v>
      </c>
      <c r="H22" s="51"/>
    </row>
    <row r="23" spans="1:9" ht="21.75" customHeight="1">
      <c r="A23" s="93" t="s">
        <v>426</v>
      </c>
      <c r="B23" s="250" t="str">
        <f>CONCATENATE(INPUT!C33)</f>
        <v>53095</v>
      </c>
      <c r="C23" s="142" t="s">
        <v>427</v>
      </c>
      <c r="D23" s="249" t="str">
        <f>CONCATENATE(INPUT!D36)</f>
        <v>417320</v>
      </c>
      <c r="E23" s="94" t="s">
        <v>428</v>
      </c>
      <c r="F23" s="378" t="str">
        <f>CONCATENATE(INPUT!D37)</f>
        <v>NA</v>
      </c>
      <c r="G23" s="379"/>
      <c r="H23" s="51"/>
    </row>
    <row r="24" spans="1:9" ht="19.5" customHeight="1">
      <c r="A24" s="346" t="s">
        <v>435</v>
      </c>
      <c r="B24" s="347"/>
      <c r="C24" s="46"/>
      <c r="D24" s="46"/>
      <c r="E24" s="46"/>
      <c r="F24" s="46"/>
      <c r="G24" s="47"/>
      <c r="H24" s="22"/>
    </row>
    <row r="25" spans="1:9" ht="22.5" customHeight="1">
      <c r="A25" s="11" t="s">
        <v>38</v>
      </c>
      <c r="B25" s="144" t="s">
        <v>436</v>
      </c>
      <c r="C25" s="242" t="str">
        <f>CONCATENATE(INPUT!C38)</f>
        <v>ایستا</v>
      </c>
      <c r="D25" s="97" t="s">
        <v>39</v>
      </c>
      <c r="E25" s="242" t="str">
        <f>CONCATENATE(INPUT!C40)</f>
        <v>PU</v>
      </c>
      <c r="F25" s="97" t="s">
        <v>40</v>
      </c>
      <c r="G25" s="243" t="str">
        <f>CONCATENATE(INPUT!C42)</f>
        <v>1</v>
      </c>
    </row>
    <row r="26" spans="1:9" ht="21.75" customHeight="1">
      <c r="A26" s="105" t="s">
        <v>41</v>
      </c>
      <c r="B26" s="251" t="str">
        <f>CONCATENATE(INPUT!C44,"Kg")</f>
        <v>400-1500Kg</v>
      </c>
      <c r="C26" s="97" t="s">
        <v>42</v>
      </c>
      <c r="D26" s="375" t="str">
        <f>CONCATENATE(INPUT!C46)</f>
        <v>15065</v>
      </c>
      <c r="E26" s="375"/>
      <c r="F26" s="348"/>
      <c r="G26" s="349"/>
    </row>
    <row r="27" spans="1:9" ht="21" customHeight="1">
      <c r="A27" s="11" t="s">
        <v>43</v>
      </c>
      <c r="B27" s="144" t="s">
        <v>436</v>
      </c>
      <c r="C27" s="251" t="str">
        <f>CONCATENATE(INPUT!C39)</f>
        <v>ایستا</v>
      </c>
      <c r="D27" s="97" t="s">
        <v>39</v>
      </c>
      <c r="E27" s="242" t="str">
        <f>CONCATENATE(INPUT!C41)</f>
        <v>PU</v>
      </c>
      <c r="F27" s="232" t="s">
        <v>40</v>
      </c>
      <c r="G27" s="243" t="str">
        <f>CONCATENATE(INPUT!C43)</f>
        <v>1</v>
      </c>
    </row>
    <row r="28" spans="1:9" ht="24" customHeight="1">
      <c r="A28" s="37" t="s">
        <v>41</v>
      </c>
      <c r="B28" s="251" t="str">
        <f>CONCATENATE(INPUT!C45,"Kg")</f>
        <v>400-1500Kg</v>
      </c>
      <c r="C28" s="97" t="s">
        <v>42</v>
      </c>
      <c r="D28" s="375" t="str">
        <f>CONCATENATE(INPUT!C47)</f>
        <v>15891</v>
      </c>
      <c r="E28" s="375"/>
      <c r="F28" s="348"/>
      <c r="G28" s="349"/>
    </row>
    <row r="29" spans="1:9" ht="19.5" customHeight="1">
      <c r="A29" s="64" t="s">
        <v>547</v>
      </c>
      <c r="B29" s="66"/>
      <c r="C29" s="46"/>
      <c r="D29" s="46"/>
      <c r="E29" s="46"/>
      <c r="F29" s="46"/>
      <c r="G29" s="47"/>
      <c r="I29" s="23"/>
    </row>
    <row r="30" spans="1:9" ht="25.5" customHeight="1">
      <c r="A30" s="19" t="s">
        <v>439</v>
      </c>
      <c r="B30" s="255" t="str">
        <f>CONCATENATE(INPUT!C48)</f>
        <v>BEHRAN</v>
      </c>
      <c r="C30" s="97" t="s">
        <v>30</v>
      </c>
      <c r="D30" s="352" t="str">
        <f>CONCATENATE(INPUT!B49)</f>
        <v>417320</v>
      </c>
      <c r="E30" s="352"/>
      <c r="F30" s="97" t="s">
        <v>44</v>
      </c>
      <c r="G30" s="243" t="str">
        <f>CONCATENATE(INPUT!B50)</f>
        <v>سنکرون</v>
      </c>
    </row>
    <row r="31" spans="1:9" ht="24.75" customHeight="1">
      <c r="A31" s="231" t="s">
        <v>28</v>
      </c>
      <c r="B31" s="255" t="str">
        <f>CONCATENATE(INPUT!C48)</f>
        <v>BEHRAN</v>
      </c>
      <c r="C31" s="97" t="s">
        <v>45</v>
      </c>
      <c r="D31" s="242" t="str">
        <f>CONCATENATE(INPUT!B52)</f>
        <v>240</v>
      </c>
      <c r="E31" s="97" t="s">
        <v>46</v>
      </c>
      <c r="F31" s="253" t="str">
        <f>CONCATENATE(INPUT!B53,"","KW")</f>
        <v>4KW</v>
      </c>
      <c r="G31" s="39"/>
    </row>
    <row r="32" spans="1:9" ht="21">
      <c r="A32" s="37" t="s">
        <v>47</v>
      </c>
      <c r="B32" s="244" t="str">
        <f>CONCATENATE(INPUT!B54,"","V")</f>
        <v>380V</v>
      </c>
      <c r="C32" s="97" t="s">
        <v>48</v>
      </c>
      <c r="D32" s="244" t="str">
        <f>CONCATENATE(INPUT!B55,"","A")</f>
        <v>13A</v>
      </c>
      <c r="E32" s="355" t="s">
        <v>138</v>
      </c>
      <c r="F32" s="355"/>
      <c r="G32" s="254" t="str">
        <f>CONCATENATE(INPUT!B56,"","rpm")</f>
        <v>48rpm</v>
      </c>
      <c r="H32" s="25"/>
    </row>
    <row r="33" spans="1:12" ht="21.75" customHeight="1">
      <c r="A33" s="358" t="s">
        <v>49</v>
      </c>
      <c r="B33" s="359"/>
      <c r="C33" s="244" t="str">
        <f>CONCATENATE(INPUT!B57,"","rpm")</f>
        <v>-rpm</v>
      </c>
      <c r="D33" s="145" t="s">
        <v>443</v>
      </c>
      <c r="E33" s="251" t="str">
        <f>CONCATENATE(INPUT!B58)</f>
        <v>-</v>
      </c>
      <c r="F33" s="97" t="s">
        <v>446</v>
      </c>
      <c r="G33" s="254" t="str">
        <f>CONCATENATE(INPUT!E50)</f>
        <v>ندارد</v>
      </c>
    </row>
    <row r="34" spans="1:12" ht="23.25" customHeight="1">
      <c r="A34" s="19" t="s">
        <v>444</v>
      </c>
      <c r="B34" s="252" t="str">
        <f>CONCATENATE(INPUT!B59)</f>
        <v>ندارد</v>
      </c>
      <c r="C34" s="355" t="s">
        <v>445</v>
      </c>
      <c r="D34" s="355"/>
      <c r="E34" s="242" t="str">
        <f>CONCATENATE(INPUT!B60)</f>
        <v>-</v>
      </c>
      <c r="F34" s="97" t="s">
        <v>50</v>
      </c>
      <c r="G34" s="239" t="str">
        <f>CONCATENATE(INPUT!B61)</f>
        <v>برقی</v>
      </c>
      <c r="L34" s="26"/>
    </row>
    <row r="35" spans="1:12" ht="22.5" customHeight="1">
      <c r="A35" s="64" t="s">
        <v>465</v>
      </c>
      <c r="B35" s="66"/>
      <c r="C35" s="46"/>
      <c r="D35" s="46"/>
      <c r="E35" s="46"/>
      <c r="F35" s="46"/>
      <c r="G35" s="47"/>
    </row>
    <row r="36" spans="1:12" ht="19.5" customHeight="1">
      <c r="A36" s="10" t="s">
        <v>143</v>
      </c>
      <c r="B36" s="97" t="s">
        <v>51</v>
      </c>
      <c r="C36" s="242" t="str">
        <f>CONCATENATE(INPUT!B62,"","cm")</f>
        <v>132cm</v>
      </c>
      <c r="D36" s="146" t="s">
        <v>52</v>
      </c>
      <c r="E36" s="244" t="str">
        <f>CONCATENATE(INPUT!B63,"","cm")</f>
        <v>109cm</v>
      </c>
      <c r="F36" s="84" t="s">
        <v>454</v>
      </c>
      <c r="G36" s="254" t="str">
        <f>CONCATENATE(INPUT!B64,"","cm")</f>
        <v>225cm</v>
      </c>
    </row>
    <row r="37" spans="1:12" ht="24.75" customHeight="1">
      <c r="A37" s="371" t="s">
        <v>463</v>
      </c>
      <c r="B37" s="372"/>
      <c r="C37" s="242" t="str">
        <f>CONCATENATE(INPUT!H62)</f>
        <v>-</v>
      </c>
      <c r="D37" s="146" t="s">
        <v>331</v>
      </c>
      <c r="E37" s="244" t="str">
        <f>CONCATENATE(INPUT!G63)</f>
        <v>-</v>
      </c>
      <c r="F37" s="84" t="s">
        <v>332</v>
      </c>
      <c r="G37" s="254" t="str">
        <f>CONCATENATE(INPUT!E64)</f>
        <v>-</v>
      </c>
    </row>
    <row r="38" spans="1:12" ht="21" customHeight="1">
      <c r="A38" s="37" t="s">
        <v>53</v>
      </c>
      <c r="B38" s="244" t="str">
        <f>CONCATENATE(INPUT!B65,"","Kg")</f>
        <v>600Kg</v>
      </c>
      <c r="C38" s="97" t="s">
        <v>455</v>
      </c>
      <c r="D38" s="244" t="str">
        <f>CONCATENATE(INPUT!C66)</f>
        <v>تلسکوپی</v>
      </c>
      <c r="E38" s="355" t="s">
        <v>144</v>
      </c>
      <c r="F38" s="355"/>
      <c r="G38" s="254" t="str">
        <f>CONCATENATE(INPUT!C67,"","cm")</f>
        <v>80cm</v>
      </c>
    </row>
    <row r="39" spans="1:12" ht="21" customHeight="1">
      <c r="A39" s="356" t="s">
        <v>74</v>
      </c>
      <c r="B39" s="357"/>
      <c r="C39" s="258" t="str">
        <f>CONCATENATE(INPUT!C68,"","cm")</f>
        <v>200cm</v>
      </c>
      <c r="D39" s="104"/>
      <c r="E39" s="104"/>
      <c r="F39" s="104"/>
      <c r="G39" s="6"/>
    </row>
    <row r="40" spans="1:12" ht="21" customHeight="1">
      <c r="A40" s="373" t="s">
        <v>464</v>
      </c>
      <c r="B40" s="374"/>
      <c r="C40" s="257" t="str">
        <f>CONCATENATE(INPUT!H65)</f>
        <v>-</v>
      </c>
      <c r="D40" s="147" t="s">
        <v>331</v>
      </c>
      <c r="E40" s="257" t="str">
        <f>CONCATENATE(INPUT!G66)</f>
        <v>-</v>
      </c>
      <c r="F40" s="148" t="s">
        <v>332</v>
      </c>
      <c r="G40" s="256" t="s">
        <v>453</v>
      </c>
    </row>
    <row r="41" spans="1:12" ht="24" customHeight="1">
      <c r="A41" s="62" t="s">
        <v>466</v>
      </c>
      <c r="B41" s="66"/>
      <c r="C41" s="46"/>
      <c r="D41" s="46"/>
      <c r="E41" s="46"/>
      <c r="F41" s="46"/>
      <c r="G41" s="6"/>
    </row>
    <row r="42" spans="1:12" ht="30" customHeight="1">
      <c r="A42" s="43" t="s">
        <v>27</v>
      </c>
      <c r="B42" s="242" t="s">
        <v>152</v>
      </c>
      <c r="C42" s="97" t="s">
        <v>40</v>
      </c>
      <c r="D42" s="242" t="str">
        <f>CONCATENATE(INPUT!C69,"   ","رشته")</f>
        <v>6   رشته</v>
      </c>
      <c r="E42" s="149" t="s">
        <v>55</v>
      </c>
      <c r="F42" s="242" t="str">
        <f>CONCATENATE(INPUT!C70,"","mm")</f>
        <v>10mm</v>
      </c>
      <c r="G42" s="6"/>
    </row>
    <row r="43" spans="1:12" ht="22.5" customHeight="1" thickBot="1">
      <c r="A43" s="161" t="s">
        <v>467</v>
      </c>
      <c r="B43" s="261" t="s">
        <v>155</v>
      </c>
      <c r="C43" s="260" t="str">
        <f>CONCATENATE(INPUT!G70)</f>
        <v>وارینگتون</v>
      </c>
      <c r="D43" s="159" t="s">
        <v>321</v>
      </c>
      <c r="E43" s="259" t="str">
        <f>CONCATENATE(INPUT!C71,"gr/m")</f>
        <v>350gr/m</v>
      </c>
      <c r="F43" s="160"/>
      <c r="G43" s="163"/>
      <c r="H43" s="22"/>
    </row>
    <row r="44" spans="1:12" ht="19.5" customHeight="1" thickTop="1">
      <c r="A44" s="64" t="s">
        <v>472</v>
      </c>
      <c r="B44" s="46"/>
      <c r="C44" s="46"/>
      <c r="D44" s="46"/>
      <c r="E44" s="46"/>
      <c r="F44" s="46"/>
      <c r="G44" s="47"/>
    </row>
    <row r="45" spans="1:12" ht="20.25" customHeight="1">
      <c r="A45" s="11" t="s">
        <v>473</v>
      </c>
      <c r="B45" s="12"/>
      <c r="C45" s="12"/>
      <c r="D45" s="12"/>
      <c r="E45" s="12"/>
      <c r="F45" s="12"/>
      <c r="G45" s="13"/>
    </row>
    <row r="46" spans="1:12" ht="21.75" customHeight="1">
      <c r="A46" s="37" t="s">
        <v>58</v>
      </c>
      <c r="B46" s="242" t="s">
        <v>164</v>
      </c>
      <c r="C46" s="97" t="s">
        <v>55</v>
      </c>
      <c r="D46" s="244" t="str">
        <f>CONCATENATE(INPUT!C72,"","cm")</f>
        <v>40cm</v>
      </c>
      <c r="E46" s="154" t="s">
        <v>157</v>
      </c>
      <c r="F46" s="244" t="str">
        <f>CONCATENATE(INPUT!B73)</f>
        <v>6</v>
      </c>
      <c r="G46" s="6"/>
    </row>
    <row r="47" spans="1:12" ht="21.75" customHeight="1">
      <c r="A47" s="43" t="s">
        <v>56</v>
      </c>
      <c r="B47" s="251" t="str">
        <f>CONCATENATE(INPUT!E73)</f>
        <v>V</v>
      </c>
      <c r="C47" s="42"/>
      <c r="D47" s="97" t="s">
        <v>158</v>
      </c>
      <c r="E47" s="253" t="str">
        <f>CONCATENATE(INPUT!E74)</f>
        <v>دارد</v>
      </c>
      <c r="F47" s="150" t="s">
        <v>481</v>
      </c>
      <c r="G47" s="243" t="str">
        <f>CONCATENATE(INPUT!E75)</f>
        <v>ندارد</v>
      </c>
    </row>
    <row r="48" spans="1:12" ht="17.25" customHeight="1">
      <c r="A48" s="262" t="str">
        <f>CONCATENATE(INPUT!C76,"درجه")</f>
        <v>149درجه</v>
      </c>
      <c r="B48" s="359" t="s">
        <v>511</v>
      </c>
      <c r="C48" s="359"/>
      <c r="D48" s="263" t="str">
        <f>CONCATENATE(INPUT!B75,"درجه")</f>
        <v>35درجه</v>
      </c>
      <c r="E48" s="4" t="s">
        <v>316</v>
      </c>
      <c r="F48" s="263" t="str">
        <f>CONCATENATE(INPUT!B74,"درجه")</f>
        <v>105درجه</v>
      </c>
      <c r="G48" s="6" t="s">
        <v>57</v>
      </c>
      <c r="H48" s="25"/>
    </row>
    <row r="49" spans="1:9" ht="21" customHeight="1">
      <c r="A49" s="11" t="s">
        <v>482</v>
      </c>
      <c r="B49" s="104"/>
      <c r="C49" s="104"/>
      <c r="D49" s="104"/>
      <c r="E49" s="104"/>
      <c r="F49" s="233"/>
      <c r="G49" s="14"/>
    </row>
    <row r="50" spans="1:9" ht="17.25" customHeight="1">
      <c r="A50" s="156" t="s">
        <v>487</v>
      </c>
      <c r="B50" s="155" t="s">
        <v>486</v>
      </c>
      <c r="C50" s="155" t="s">
        <v>485</v>
      </c>
      <c r="D50" s="155" t="s">
        <v>484</v>
      </c>
      <c r="E50" s="155" t="s">
        <v>550</v>
      </c>
      <c r="F50" s="155" t="s">
        <v>483</v>
      </c>
      <c r="G50" s="157" t="s">
        <v>166</v>
      </c>
    </row>
    <row r="51" spans="1:9" ht="21" customHeight="1">
      <c r="A51" s="265" t="str">
        <f>CONCATENATE(INPUT!I77)</f>
        <v>چدنی</v>
      </c>
      <c r="B51" s="266" t="str">
        <f>CONCATENATE(INPUT!N77,"cm")</f>
        <v>40cm</v>
      </c>
      <c r="C51" s="266" t="str">
        <f>CONCATENATE(INPUT!R77)</f>
        <v>1</v>
      </c>
      <c r="D51" s="267" t="str">
        <f>CONCATENATE(INPUT!V77)</f>
        <v>NA</v>
      </c>
      <c r="E51" s="266" t="str">
        <f>CONCATENATE(INPUT!AD77)</f>
        <v>18448</v>
      </c>
      <c r="F51" s="266" t="str">
        <f>CONCATENATE(INPUT!C77)</f>
        <v>قارتال</v>
      </c>
      <c r="G51" s="264" t="str">
        <f>CONCATENATE(INPUT!Z77)</f>
        <v>6</v>
      </c>
    </row>
    <row r="52" spans="1:9" ht="18.75" customHeight="1">
      <c r="A52" s="265" t="str">
        <f>CONCATENATE(INPUT!I78)</f>
        <v>NA</v>
      </c>
      <c r="B52" s="266" t="str">
        <f>CONCATENATE(INPUT!N78,"cm")</f>
        <v>NAcm</v>
      </c>
      <c r="C52" s="266" t="str">
        <f>CONCATENATE(INPUT!R78)</f>
        <v>NA</v>
      </c>
      <c r="D52" s="267" t="str">
        <f>CONCATENATE(INPUT!V78)</f>
        <v>NA</v>
      </c>
      <c r="E52" s="266" t="str">
        <f>CONCATENATE(INPUT!AD78)</f>
        <v>-</v>
      </c>
      <c r="F52" s="266" t="str">
        <f>CONCATENATE(INPUT!C78)</f>
        <v>NA</v>
      </c>
      <c r="G52" s="264" t="str">
        <f>CONCATENATE(INPUT!Z78)</f>
        <v>NA</v>
      </c>
    </row>
    <row r="53" spans="1:9" ht="22.5" customHeight="1">
      <c r="A53" s="265" t="str">
        <f>CONCATENATE(INPUT!I79)</f>
        <v>NA</v>
      </c>
      <c r="B53" s="268" t="str">
        <f>CONCATENATE(INPUT!N79,"cm")</f>
        <v>NAcm</v>
      </c>
      <c r="C53" s="268" t="str">
        <f>CONCATENATE(INPUT!R79)</f>
        <v>NA</v>
      </c>
      <c r="D53" s="268" t="str">
        <f>CONCATENATE(INPUT!V79)</f>
        <v>NA</v>
      </c>
      <c r="E53" s="268" t="str">
        <f>CONCATENATE(INPUT!AD79)</f>
        <v>-</v>
      </c>
      <c r="F53" s="268" t="str">
        <f>CONCATENATE(INPUT!C79)</f>
        <v>NA</v>
      </c>
      <c r="G53" s="269" t="str">
        <f>CONCATENATE(INPUT!Z79)</f>
        <v>NA</v>
      </c>
    </row>
    <row r="54" spans="1:9" ht="24">
      <c r="A54" s="64" t="s">
        <v>488</v>
      </c>
      <c r="B54" s="107"/>
      <c r="C54" s="46"/>
      <c r="D54" s="46"/>
      <c r="E54" s="46"/>
      <c r="F54" s="46"/>
      <c r="G54" s="47"/>
    </row>
    <row r="55" spans="1:9" ht="21">
      <c r="A55" s="358" t="s">
        <v>59</v>
      </c>
      <c r="B55" s="359"/>
      <c r="C55" s="251" t="str">
        <f>CONCATENATE(INPUT!C80,"","cm")</f>
        <v>300*90cm</v>
      </c>
      <c r="D55" s="149" t="s">
        <v>60</v>
      </c>
      <c r="E55" s="251">
        <v>10</v>
      </c>
      <c r="F55" s="97" t="s">
        <v>61</v>
      </c>
      <c r="G55" s="243" t="str">
        <f>CONCATENATE(INPUT!B82)</f>
        <v>15</v>
      </c>
    </row>
    <row r="56" spans="1:9" ht="21">
      <c r="A56" s="105" t="s">
        <v>62</v>
      </c>
      <c r="B56" s="251" t="str">
        <f>CONCATENATE(INPUT!B81)</f>
        <v>87*15*15</v>
      </c>
      <c r="C56" s="151" t="s">
        <v>159</v>
      </c>
      <c r="D56" s="242" t="str">
        <f>CONCATENATE(INPUT!B83,"","Kg")</f>
        <v>53.3Kg</v>
      </c>
      <c r="E56" s="149" t="s">
        <v>63</v>
      </c>
      <c r="F56" s="242" t="str">
        <f>CONCATENATE(INPUT!B84,"","Kg")</f>
        <v>100Kg</v>
      </c>
      <c r="G56" s="119"/>
      <c r="I56" s="27"/>
    </row>
    <row r="57" spans="1:9" ht="24.75" customHeight="1">
      <c r="A57" s="358" t="s">
        <v>64</v>
      </c>
      <c r="B57" s="359"/>
      <c r="C57" s="242" t="str">
        <f>CONCATENATE(INPUT!B85,"","Kg")</f>
        <v>899.5Kg</v>
      </c>
      <c r="D57" s="149" t="s">
        <v>512</v>
      </c>
      <c r="E57" s="251" t="str">
        <f>CONCATENATE(INPUT!B86)</f>
        <v>گالوانیزه</v>
      </c>
      <c r="F57" s="44"/>
      <c r="G57" s="15"/>
    </row>
    <row r="58" spans="1:9" ht="24">
      <c r="A58" s="62" t="s">
        <v>513</v>
      </c>
      <c r="B58" s="67"/>
      <c r="C58" s="46"/>
      <c r="D58" s="46"/>
      <c r="E58" s="46"/>
      <c r="F58" s="46"/>
      <c r="G58" s="47"/>
    </row>
    <row r="59" spans="1:9" ht="20.100000000000001" customHeight="1">
      <c r="A59" s="43" t="s">
        <v>54</v>
      </c>
      <c r="B59" s="253" t="s">
        <v>203</v>
      </c>
      <c r="C59" s="38"/>
      <c r="D59" s="97" t="s">
        <v>65</v>
      </c>
      <c r="E59" s="242" t="s">
        <v>204</v>
      </c>
      <c r="F59" s="117" t="s">
        <v>160</v>
      </c>
      <c r="G59" s="270" t="str">
        <f>CONCATENATE(INPUT!C87)</f>
        <v>دستی</v>
      </c>
    </row>
    <row r="60" spans="1:9" ht="24" customHeight="1">
      <c r="A60" s="351" t="s">
        <v>66</v>
      </c>
      <c r="B60" s="352"/>
      <c r="C60" s="251" t="str">
        <f>CONCATENATE(INPUT!D88)</f>
        <v>70*65</v>
      </c>
      <c r="D60" s="97" t="s">
        <v>315</v>
      </c>
      <c r="E60" s="251" t="str">
        <f>IF(C60="70*65","9",IF(C60="90*75","16"))</f>
        <v>9</v>
      </c>
      <c r="F60" s="143"/>
      <c r="G60" s="15"/>
    </row>
    <row r="61" spans="1:9" ht="23.25" customHeight="1">
      <c r="A61" s="342" t="s">
        <v>161</v>
      </c>
      <c r="B61" s="343"/>
      <c r="C61" s="251" t="str">
        <f>CONCATENATE(INPUT!D89)</f>
        <v>50*50</v>
      </c>
      <c r="D61" s="97" t="s">
        <v>315</v>
      </c>
      <c r="E61" s="251" t="str">
        <f>IF(C61="50*50","5",IF(C61="70*65","9"))</f>
        <v>5</v>
      </c>
      <c r="F61" s="143"/>
      <c r="G61" s="15"/>
    </row>
    <row r="62" spans="1:9" ht="16.5" customHeight="1">
      <c r="A62" s="358" t="s">
        <v>551</v>
      </c>
      <c r="B62" s="359"/>
      <c r="C62" s="359"/>
      <c r="D62" s="244" t="str">
        <f>CONCATENATE(INPUT!D90,"","cm")</f>
        <v>166cm</v>
      </c>
      <c r="E62" s="149" t="s">
        <v>67</v>
      </c>
      <c r="F62" s="244" t="str">
        <f>CONCATENATE(INPUT!D91,"","cm")</f>
        <v>166cm</v>
      </c>
      <c r="G62" s="7"/>
    </row>
    <row r="63" spans="1:9" ht="21.75" customHeight="1">
      <c r="A63" s="346" t="s">
        <v>514</v>
      </c>
      <c r="B63" s="347"/>
      <c r="C63" s="46"/>
      <c r="D63" s="46"/>
      <c r="E63" s="46"/>
      <c r="F63" s="46"/>
      <c r="G63" s="47"/>
    </row>
    <row r="64" spans="1:9" ht="18.75" customHeight="1">
      <c r="A64" s="11" t="s">
        <v>162</v>
      </c>
      <c r="B64" s="97" t="s">
        <v>39</v>
      </c>
      <c r="C64" s="242" t="s">
        <v>220</v>
      </c>
      <c r="D64" s="97" t="s">
        <v>68</v>
      </c>
      <c r="E64" s="242" t="s">
        <v>216</v>
      </c>
      <c r="F64" s="97" t="s">
        <v>163</v>
      </c>
      <c r="G64" s="243" t="s">
        <v>164</v>
      </c>
    </row>
    <row r="65" spans="1:8" ht="21" customHeight="1">
      <c r="A65" s="54" t="s">
        <v>69</v>
      </c>
      <c r="B65" s="251" t="s">
        <v>217</v>
      </c>
      <c r="C65" s="145" t="s">
        <v>70</v>
      </c>
      <c r="D65" s="251" t="s">
        <v>218</v>
      </c>
      <c r="E65" s="158"/>
      <c r="F65" s="251"/>
      <c r="G65" s="119"/>
    </row>
    <row r="66" spans="1:8" ht="21" customHeight="1">
      <c r="A66" s="11" t="s">
        <v>71</v>
      </c>
      <c r="B66" s="97" t="s">
        <v>39</v>
      </c>
      <c r="C66" s="242" t="s">
        <v>220</v>
      </c>
      <c r="D66" s="97" t="s">
        <v>68</v>
      </c>
      <c r="E66" s="242" t="s">
        <v>216</v>
      </c>
      <c r="F66" s="232" t="s">
        <v>163</v>
      </c>
      <c r="G66" s="243" t="s">
        <v>164</v>
      </c>
    </row>
    <row r="67" spans="1:8" ht="22.5" customHeight="1">
      <c r="A67" s="54" t="s">
        <v>69</v>
      </c>
      <c r="B67" s="251" t="s">
        <v>217</v>
      </c>
      <c r="C67" s="145" t="s">
        <v>70</v>
      </c>
      <c r="D67" s="251" t="s">
        <v>219</v>
      </c>
      <c r="E67" s="68"/>
      <c r="F67" s="63"/>
      <c r="G67" s="39"/>
    </row>
    <row r="68" spans="1:8" ht="21.75" customHeight="1">
      <c r="A68" s="346" t="s">
        <v>520</v>
      </c>
      <c r="B68" s="347"/>
      <c r="E68" s="56"/>
      <c r="F68" s="353"/>
      <c r="G68" s="354"/>
    </row>
    <row r="69" spans="1:8" ht="18.75" customHeight="1">
      <c r="A69" s="55" t="s">
        <v>515</v>
      </c>
      <c r="B69" s="370" t="str">
        <f>CONCATENATE(INPUT!B93)</f>
        <v>آتیس صنعت پویا</v>
      </c>
      <c r="C69" s="370"/>
      <c r="D69" s="96" t="s">
        <v>30</v>
      </c>
      <c r="E69" s="238" t="str">
        <f>CONCATENATE(INPUT!C94)</f>
        <v>12272</v>
      </c>
      <c r="F69" s="117" t="s">
        <v>516</v>
      </c>
      <c r="G69" s="271" t="str">
        <f>CONCATENATE(INPUT!B92)</f>
        <v>ASP-IC100</v>
      </c>
      <c r="H69" s="28"/>
    </row>
    <row r="70" spans="1:8" ht="19.5" customHeight="1">
      <c r="A70" s="351" t="s">
        <v>517</v>
      </c>
      <c r="B70" s="352"/>
      <c r="C70" s="245" t="str">
        <f>CONCATENATE(INPUT!C95)</f>
        <v>دارد</v>
      </c>
      <c r="D70" s="20"/>
      <c r="E70" s="100"/>
      <c r="F70" s="100"/>
      <c r="G70" s="115"/>
      <c r="H70" s="28"/>
    </row>
    <row r="71" spans="1:8" ht="25.5" customHeight="1">
      <c r="A71" s="16" t="s">
        <v>519</v>
      </c>
      <c r="B71" s="103"/>
      <c r="C71" s="42"/>
      <c r="D71" s="5"/>
      <c r="F71" s="58"/>
      <c r="G71" s="9"/>
    </row>
    <row r="72" spans="1:8" ht="23.25" customHeight="1">
      <c r="A72" s="16" t="s">
        <v>518</v>
      </c>
      <c r="C72" s="42"/>
      <c r="E72" s="42"/>
      <c r="F72" s="8"/>
      <c r="G72" s="9"/>
      <c r="H72" s="35"/>
    </row>
    <row r="73" spans="1:8" ht="24">
      <c r="A73" s="62" t="s">
        <v>522</v>
      </c>
      <c r="B73" s="66"/>
      <c r="C73" s="20"/>
      <c r="E73" s="46"/>
      <c r="F73" s="46"/>
      <c r="G73" s="47"/>
    </row>
    <row r="74" spans="1:8" ht="21">
      <c r="A74" s="43" t="s">
        <v>54</v>
      </c>
      <c r="B74" s="242" t="str">
        <f>CONCATENATE(INPUT!C96)</f>
        <v>دت وایلر</v>
      </c>
      <c r="C74" s="232" t="s">
        <v>72</v>
      </c>
      <c r="D74" s="242" t="s">
        <v>306</v>
      </c>
      <c r="E74" s="97" t="s">
        <v>73</v>
      </c>
      <c r="F74" s="240" t="str">
        <f>CONCATENATE(INPUT!C97)</f>
        <v>1*24*0.75</v>
      </c>
      <c r="G74" s="49"/>
    </row>
    <row r="75" spans="1:8" ht="19.5">
      <c r="A75" s="65"/>
      <c r="B75" s="61"/>
      <c r="C75" s="75"/>
      <c r="D75" s="61"/>
      <c r="F75" s="75"/>
      <c r="G75" s="76"/>
    </row>
    <row r="76" spans="1:8" ht="15.95" customHeight="1">
      <c r="A76" s="69"/>
      <c r="B76" s="70"/>
      <c r="C76" s="71"/>
      <c r="D76" s="72"/>
      <c r="E76" s="73"/>
      <c r="F76" s="72"/>
      <c r="G76" s="74"/>
    </row>
    <row r="77" spans="1:8" ht="15.95" customHeight="1">
      <c r="A77" s="69"/>
      <c r="B77" s="70"/>
      <c r="C77" s="71"/>
      <c r="D77" s="72"/>
      <c r="E77" s="73"/>
      <c r="F77" s="72"/>
      <c r="G77" s="74"/>
    </row>
    <row r="78" spans="1:8" ht="15" customHeight="1">
      <c r="A78" s="10"/>
      <c r="B78" s="68"/>
      <c r="C78" s="68"/>
      <c r="D78" s="68"/>
      <c r="E78" s="58"/>
      <c r="F78" s="58"/>
      <c r="G78" s="40"/>
    </row>
    <row r="79" spans="1:8" ht="15" customHeight="1">
      <c r="A79" s="55"/>
      <c r="B79" s="57"/>
      <c r="C79" s="57"/>
      <c r="D79" s="57"/>
      <c r="E79" s="57"/>
      <c r="F79" s="58"/>
      <c r="G79" s="40"/>
    </row>
    <row r="80" spans="1:8" ht="18" customHeight="1">
      <c r="A80" s="78"/>
      <c r="B80" s="57"/>
      <c r="C80" s="58"/>
      <c r="D80" s="58"/>
      <c r="E80" s="58"/>
      <c r="F80" s="58"/>
      <c r="G80" s="40"/>
    </row>
    <row r="81" spans="1:7" ht="22.5" customHeight="1">
      <c r="A81" s="55"/>
      <c r="B81" s="57"/>
      <c r="C81" s="57"/>
      <c r="D81" s="57"/>
      <c r="E81" s="200" t="s">
        <v>524</v>
      </c>
      <c r="F81" s="57"/>
      <c r="G81" s="40"/>
    </row>
    <row r="82" spans="1:7" ht="21.75" customHeight="1">
      <c r="A82" s="55"/>
      <c r="B82" s="63"/>
      <c r="C82" s="63"/>
      <c r="D82" s="58"/>
      <c r="E82" s="341" t="s">
        <v>708</v>
      </c>
      <c r="F82" s="341"/>
    </row>
    <row r="83" spans="1:7" ht="15" customHeight="1">
      <c r="B83" s="58"/>
      <c r="C83" s="58"/>
      <c r="D83" s="58"/>
      <c r="E83" s="201" t="s">
        <v>145</v>
      </c>
      <c r="F83" s="63"/>
      <c r="G83" s="41"/>
    </row>
    <row r="84" spans="1:7" ht="15" customHeight="1" thickBot="1">
      <c r="A84" s="59"/>
      <c r="B84" s="60"/>
      <c r="C84" s="60"/>
      <c r="D84" s="60"/>
      <c r="E84" s="162"/>
      <c r="F84" s="60"/>
      <c r="G84" s="77"/>
    </row>
    <row r="85" spans="1:7" ht="15" customHeight="1"/>
  </sheetData>
  <dataConsolidate/>
  <mergeCells count="43">
    <mergeCell ref="D26:E26"/>
    <mergeCell ref="D28:E28"/>
    <mergeCell ref="D30:E30"/>
    <mergeCell ref="A62:C62"/>
    <mergeCell ref="F11:G11"/>
    <mergeCell ref="F15:G15"/>
    <mergeCell ref="A16:B16"/>
    <mergeCell ref="B18:C18"/>
    <mergeCell ref="F19:G19"/>
    <mergeCell ref="A13:C13"/>
    <mergeCell ref="D13:G13"/>
    <mergeCell ref="E20:F20"/>
    <mergeCell ref="A12:B12"/>
    <mergeCell ref="A33:B33"/>
    <mergeCell ref="E32:F32"/>
    <mergeCell ref="F23:G23"/>
    <mergeCell ref="A63:B63"/>
    <mergeCell ref="A68:B68"/>
    <mergeCell ref="B69:C69"/>
    <mergeCell ref="B48:C48"/>
    <mergeCell ref="A37:B37"/>
    <mergeCell ref="A40:B40"/>
    <mergeCell ref="A1:B3"/>
    <mergeCell ref="F6:G6"/>
    <mergeCell ref="B8:G8"/>
    <mergeCell ref="B7:G7"/>
    <mergeCell ref="A4:B4"/>
    <mergeCell ref="E82:F82"/>
    <mergeCell ref="A21:C21"/>
    <mergeCell ref="A17:B17"/>
    <mergeCell ref="A24:B24"/>
    <mergeCell ref="F26:G26"/>
    <mergeCell ref="F28:G28"/>
    <mergeCell ref="E22:F22"/>
    <mergeCell ref="A70:B70"/>
    <mergeCell ref="F68:G68"/>
    <mergeCell ref="C34:D34"/>
    <mergeCell ref="A39:B39"/>
    <mergeCell ref="E38:F38"/>
    <mergeCell ref="A60:B60"/>
    <mergeCell ref="A55:B55"/>
    <mergeCell ref="A57:B57"/>
    <mergeCell ref="A61:B61"/>
  </mergeCells>
  <pageMargins left="0.25" right="0.25" top="0.25" bottom="0.25" header="0" footer="0.3"/>
  <pageSetup scale="80" fitToHeight="0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Group Box 7">
              <controlPr defaultSize="0" autoFill="0" autoPict="0">
                <anchor moveWithCells="1">
                  <from>
                    <xdr:col>0</xdr:col>
                    <xdr:colOff>904875</xdr:colOff>
                    <xdr:row>70</xdr:row>
                    <xdr:rowOff>38100</xdr:rowOff>
                  </from>
                  <to>
                    <xdr:col>5</xdr:col>
                    <xdr:colOff>38100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Option Button 8">
              <controlPr defaultSize="0" autoFill="0" autoLine="0" autoPict="0">
                <anchor moveWithCells="1">
                  <from>
                    <xdr:col>1</xdr:col>
                    <xdr:colOff>95250</xdr:colOff>
                    <xdr:row>70</xdr:row>
                    <xdr:rowOff>57150</xdr:rowOff>
                  </from>
                  <to>
                    <xdr:col>2</xdr:col>
                    <xdr:colOff>190500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Option Button 9">
              <controlPr defaultSize="0" autoFill="0" autoLine="0" autoPict="0">
                <anchor moveWithCells="1">
                  <from>
                    <xdr:col>2</xdr:col>
                    <xdr:colOff>600075</xdr:colOff>
                    <xdr:row>70</xdr:row>
                    <xdr:rowOff>57150</xdr:rowOff>
                  </from>
                  <to>
                    <xdr:col>3</xdr:col>
                    <xdr:colOff>638175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Option Button 10">
              <controlPr defaultSize="0" autoFill="0" autoLine="0" autoPict="0">
                <anchor moveWithCells="1">
                  <from>
                    <xdr:col>3</xdr:col>
                    <xdr:colOff>1038225</xdr:colOff>
                    <xdr:row>70</xdr:row>
                    <xdr:rowOff>66675</xdr:rowOff>
                  </from>
                  <to>
                    <xdr:col>4</xdr:col>
                    <xdr:colOff>1019175</xdr:colOff>
                    <xdr:row>70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Option Button 12">
              <controlPr defaultSize="0" autoFill="0" autoLine="0" autoPict="0">
                <anchor moveWithCells="1">
                  <from>
                    <xdr:col>1</xdr:col>
                    <xdr:colOff>95250</xdr:colOff>
                    <xdr:row>71</xdr:row>
                    <xdr:rowOff>28575</xdr:rowOff>
                  </from>
                  <to>
                    <xdr:col>2</xdr:col>
                    <xdr:colOff>361950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Option Button 13">
              <controlPr defaultSize="0" autoFill="0" autoLine="0" autoPict="0">
                <anchor moveWithCells="1">
                  <from>
                    <xdr:col>2</xdr:col>
                    <xdr:colOff>581025</xdr:colOff>
                    <xdr:row>71</xdr:row>
                    <xdr:rowOff>38100</xdr:rowOff>
                  </from>
                  <to>
                    <xdr:col>3</xdr:col>
                    <xdr:colOff>809625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Option Button 14">
              <controlPr defaultSize="0" autoFill="0" autoLine="0" autoPict="0">
                <anchor moveWithCells="1">
                  <from>
                    <xdr:col>3</xdr:col>
                    <xdr:colOff>1009650</xdr:colOff>
                    <xdr:row>71</xdr:row>
                    <xdr:rowOff>28575</xdr:rowOff>
                  </from>
                  <to>
                    <xdr:col>4</xdr:col>
                    <xdr:colOff>1162050</xdr:colOff>
                    <xdr:row>72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rightToLeft="1" zoomScaleNormal="100" workbookViewId="0">
      <selection activeCell="A11" sqref="A11:G11"/>
    </sheetView>
  </sheetViews>
  <sheetFormatPr defaultColWidth="9.140625" defaultRowHeight="18"/>
  <cols>
    <col min="1" max="1" width="15.85546875" style="53" customWidth="1"/>
    <col min="2" max="2" width="17.85546875" style="24" customWidth="1"/>
    <col min="3" max="3" width="14.140625" style="24" customWidth="1"/>
    <col min="4" max="4" width="19.42578125" style="24" customWidth="1"/>
    <col min="5" max="5" width="19.28515625" style="24" customWidth="1"/>
    <col min="6" max="6" width="13.85546875" style="24" customWidth="1"/>
    <col min="7" max="7" width="20.140625" style="50" customWidth="1"/>
    <col min="8" max="16384" width="9.140625" style="20"/>
  </cols>
  <sheetData>
    <row r="1" spans="1:7" ht="18" customHeight="1" thickBot="1">
      <c r="A1" s="360"/>
      <c r="B1" s="361"/>
      <c r="C1" s="386" t="s">
        <v>552</v>
      </c>
      <c r="D1" s="387"/>
      <c r="E1" s="388"/>
      <c r="F1" s="81" t="s">
        <v>75</v>
      </c>
      <c r="G1" s="82" t="s">
        <v>554</v>
      </c>
    </row>
    <row r="2" spans="1:7" ht="18.75" customHeight="1" thickBot="1">
      <c r="A2" s="362"/>
      <c r="B2" s="363"/>
      <c r="C2" s="389"/>
      <c r="D2" s="390"/>
      <c r="E2" s="391"/>
      <c r="F2" s="81" t="s">
        <v>15</v>
      </c>
      <c r="G2" s="168" t="str">
        <f>CONCATENATE(INPUT!B98)</f>
        <v>436661</v>
      </c>
    </row>
    <row r="3" spans="1:7" ht="16.5" customHeight="1" thickBot="1">
      <c r="A3" s="362"/>
      <c r="B3" s="363"/>
      <c r="C3" s="425" t="s">
        <v>553</v>
      </c>
      <c r="D3" s="426"/>
      <c r="E3" s="427"/>
      <c r="F3" s="423" t="s">
        <v>555</v>
      </c>
      <c r="G3" s="424"/>
    </row>
    <row r="4" spans="1:7" ht="15.75" customHeight="1" thickBot="1">
      <c r="A4" s="364"/>
      <c r="B4" s="365"/>
      <c r="C4" s="428"/>
      <c r="D4" s="429"/>
      <c r="E4" s="430"/>
      <c r="F4" s="81" t="s">
        <v>325</v>
      </c>
      <c r="G4" s="82" t="s">
        <v>556</v>
      </c>
    </row>
    <row r="5" spans="1:7" ht="30.75" customHeight="1">
      <c r="A5" s="132"/>
      <c r="B5" s="133"/>
      <c r="C5" s="394" t="s">
        <v>557</v>
      </c>
      <c r="D5" s="394"/>
      <c r="E5" s="394"/>
      <c r="F5" s="133"/>
      <c r="G5" s="169"/>
    </row>
    <row r="6" spans="1:7" ht="17.25" customHeight="1">
      <c r="A6" s="137"/>
      <c r="B6" s="138"/>
      <c r="C6" s="173"/>
      <c r="D6" s="173"/>
      <c r="E6" s="173"/>
      <c r="F6" s="138"/>
      <c r="G6" s="170"/>
    </row>
    <row r="7" spans="1:7" ht="21.75" customHeight="1">
      <c r="A7" s="395" t="s">
        <v>558</v>
      </c>
      <c r="B7" s="396"/>
      <c r="C7" s="396"/>
      <c r="D7" s="396"/>
      <c r="E7" s="396"/>
      <c r="F7" s="396"/>
      <c r="G7" s="397"/>
    </row>
    <row r="8" spans="1:7" ht="27.75" customHeight="1">
      <c r="A8" s="395" t="str">
        <f>CONCATENATE("کلیه اجزاء و قسمتهای مربوط به آسانسور"," ",INPUT!B3," ","نفره"," ",INPUT!B2," ","کیلوگرم با تعداد توقف"," ",INPUT!B7," ","به آدرس",)</f>
        <v>کلیه اجزاء و قسمتهای مربوط به آسانسور 8 نفره 600 کیلوگرم با تعداد توقف 4 به آدرس</v>
      </c>
      <c r="B8" s="415"/>
      <c r="C8" s="415"/>
      <c r="D8" s="415"/>
      <c r="E8" s="415"/>
      <c r="F8" s="415"/>
      <c r="G8" s="416"/>
    </row>
    <row r="9" spans="1:7" ht="24" customHeight="1">
      <c r="A9" s="406" t="str">
        <f>CONCATENATE(INPUT!B8,"و پلاک ثبتی",)</f>
        <v>اردبیل-شهرک آزادی-خیابان آذربایجان-کوچه شادمان-پلاک 25 و 27و پلاک ثبتی</v>
      </c>
      <c r="B9" s="407"/>
      <c r="C9" s="407"/>
      <c r="D9" s="407"/>
      <c r="E9" s="407"/>
      <c r="F9" s="407"/>
      <c r="G9" s="408"/>
    </row>
    <row r="10" spans="1:7" ht="27" customHeight="1">
      <c r="A10" s="403" t="str">
        <f>CONCATENATE(,INPUT!B9," ")</f>
        <v xml:space="preserve">123-456 </v>
      </c>
      <c r="B10" s="404"/>
      <c r="C10" s="404"/>
      <c r="D10" s="404"/>
      <c r="E10" s="404"/>
      <c r="F10" s="404"/>
      <c r="G10" s="405"/>
    </row>
    <row r="11" spans="1:7" ht="25.5" customHeight="1">
      <c r="A11" s="406" t="s">
        <v>559</v>
      </c>
      <c r="B11" s="407"/>
      <c r="C11" s="407"/>
      <c r="D11" s="407"/>
      <c r="E11" s="407"/>
      <c r="F11" s="407"/>
      <c r="G11" s="408"/>
    </row>
    <row r="12" spans="1:7" ht="29.25" customHeight="1">
      <c r="A12" s="409" t="s">
        <v>560</v>
      </c>
      <c r="B12" s="410"/>
      <c r="C12" s="410"/>
      <c r="D12" s="410"/>
      <c r="E12" s="410"/>
      <c r="F12" s="410"/>
      <c r="G12" s="411"/>
    </row>
    <row r="13" spans="1:7" ht="29.25" customHeight="1">
      <c r="A13" s="398" t="s">
        <v>563</v>
      </c>
      <c r="B13" s="399"/>
      <c r="C13" s="199" t="str">
        <f>CONCATENATE('مشخصات فنی'!B59)</f>
        <v>MF</v>
      </c>
      <c r="D13" s="193"/>
      <c r="E13" s="171"/>
      <c r="F13" s="171"/>
      <c r="G13" s="172"/>
    </row>
    <row r="14" spans="1:7" ht="20.25" customHeight="1">
      <c r="A14" s="196"/>
      <c r="B14" s="193"/>
      <c r="C14" s="193"/>
      <c r="D14" s="193"/>
      <c r="E14" s="171"/>
      <c r="F14" s="171"/>
      <c r="G14" s="172"/>
    </row>
    <row r="15" spans="1:7" ht="18.75" customHeight="1">
      <c r="A15" s="197" t="s">
        <v>562</v>
      </c>
      <c r="B15" s="402" t="str">
        <f>CONCATENATE(INPUT!C21)</f>
        <v xml:space="preserve"> بهران</v>
      </c>
      <c r="C15" s="402"/>
      <c r="D15" s="193"/>
      <c r="E15" s="171"/>
      <c r="F15" s="171"/>
      <c r="G15" s="172"/>
    </row>
    <row r="16" spans="1:7" ht="20.25" customHeight="1">
      <c r="A16" s="196"/>
      <c r="B16" s="193"/>
      <c r="C16" s="193"/>
      <c r="D16" s="193"/>
      <c r="E16" s="171"/>
      <c r="F16" s="171"/>
      <c r="G16" s="172"/>
    </row>
    <row r="17" spans="1:9" ht="24" customHeight="1">
      <c r="A17" s="197" t="s">
        <v>561</v>
      </c>
      <c r="B17" s="402" t="str">
        <f>CONCATENATE(INPUT!C26)</f>
        <v>فراز لطفی</v>
      </c>
      <c r="C17" s="402"/>
      <c r="D17" s="193"/>
      <c r="E17" s="171"/>
      <c r="F17" s="171"/>
      <c r="G17" s="172"/>
    </row>
    <row r="18" spans="1:9" ht="23.25" customHeight="1">
      <c r="A18" s="196"/>
      <c r="B18" s="193"/>
      <c r="C18" s="193"/>
      <c r="D18" s="193"/>
      <c r="E18" s="171"/>
      <c r="F18" s="171"/>
      <c r="G18" s="172"/>
    </row>
    <row r="19" spans="1:9" ht="21.95" customHeight="1">
      <c r="A19" s="398" t="s">
        <v>564</v>
      </c>
      <c r="B19" s="399"/>
      <c r="C19" s="199" t="str">
        <f>CONCATENATE('مشخصات فنی'!B42)</f>
        <v>گوستاولف</v>
      </c>
      <c r="D19" s="193"/>
      <c r="E19" s="171"/>
      <c r="F19" s="171"/>
      <c r="G19" s="172"/>
    </row>
    <row r="20" spans="1:9" ht="20.25" customHeight="1">
      <c r="A20" s="196"/>
      <c r="B20" s="193"/>
      <c r="C20" s="193"/>
      <c r="D20" s="193"/>
      <c r="E20" s="171"/>
      <c r="F20" s="171"/>
      <c r="G20" s="172"/>
      <c r="H20" s="21"/>
    </row>
    <row r="21" spans="1:9" ht="21" customHeight="1">
      <c r="A21" s="398" t="s">
        <v>565</v>
      </c>
      <c r="B21" s="399"/>
      <c r="C21" s="199" t="str">
        <f>CONCATENATE(INPUT!C96)</f>
        <v>دت وایلر</v>
      </c>
      <c r="D21" s="193"/>
      <c r="E21" s="171"/>
      <c r="F21" s="171"/>
      <c r="G21" s="172"/>
    </row>
    <row r="22" spans="1:9" ht="23.25" customHeight="1">
      <c r="A22" s="198"/>
      <c r="B22" s="193"/>
      <c r="C22" s="193"/>
      <c r="D22" s="193"/>
      <c r="E22" s="171"/>
      <c r="F22" s="171"/>
      <c r="G22" s="172"/>
      <c r="H22" s="51"/>
    </row>
    <row r="23" spans="1:9" ht="22.5" customHeight="1">
      <c r="A23" s="197" t="s">
        <v>566</v>
      </c>
      <c r="B23" s="402" t="str">
        <f>CONCATENATE(INPUT!B93)</f>
        <v>آتیس صنعت پویا</v>
      </c>
      <c r="C23" s="402"/>
      <c r="D23" s="402"/>
      <c r="E23" s="171"/>
      <c r="F23" s="171"/>
      <c r="G23" s="172"/>
      <c r="H23" s="51"/>
    </row>
    <row r="24" spans="1:9" ht="21.75" customHeight="1">
      <c r="A24" s="198"/>
      <c r="B24" s="193"/>
      <c r="C24" s="193"/>
      <c r="D24" s="193"/>
      <c r="E24" s="171"/>
      <c r="F24" s="171"/>
      <c r="G24" s="172"/>
      <c r="H24" s="51"/>
    </row>
    <row r="25" spans="1:9" ht="21.75" customHeight="1">
      <c r="A25" s="398" t="s">
        <v>567</v>
      </c>
      <c r="B25" s="399"/>
      <c r="C25" s="402" t="str">
        <f>CONCATENATE(INPUT!B86)</f>
        <v>گالوانیزه</v>
      </c>
      <c r="D25" s="402"/>
      <c r="E25" s="171"/>
      <c r="F25" s="171"/>
      <c r="G25" s="172"/>
      <c r="H25" s="51"/>
    </row>
    <row r="26" spans="1:9" ht="19.5" customHeight="1">
      <c r="A26" s="198"/>
      <c r="B26" s="193"/>
      <c r="C26" s="193"/>
      <c r="D26" s="193"/>
      <c r="E26" s="171"/>
      <c r="F26" s="171"/>
      <c r="G26" s="172"/>
      <c r="H26" s="22"/>
    </row>
    <row r="27" spans="1:9" ht="22.5" customHeight="1">
      <c r="A27" s="197" t="s">
        <v>568</v>
      </c>
      <c r="B27" s="402" t="str">
        <f>CONCATENATE(INPUT!C15)</f>
        <v>اتوماتیک یاران-یاپ سلکو</v>
      </c>
      <c r="C27" s="402"/>
      <c r="D27" s="193"/>
      <c r="E27" s="171"/>
      <c r="F27" s="171"/>
      <c r="G27" s="172"/>
    </row>
    <row r="28" spans="1:9" ht="21.75" customHeight="1">
      <c r="A28" s="198"/>
      <c r="B28" s="193"/>
      <c r="C28" s="193"/>
      <c r="D28" s="193"/>
      <c r="E28" s="171"/>
      <c r="F28" s="171"/>
      <c r="G28" s="172"/>
    </row>
    <row r="29" spans="1:9" ht="21" customHeight="1">
      <c r="A29" s="398" t="s">
        <v>569</v>
      </c>
      <c r="B29" s="399"/>
      <c r="C29" s="193"/>
      <c r="D29" s="193"/>
      <c r="E29" s="171"/>
      <c r="F29" s="171"/>
      <c r="G29" s="172"/>
    </row>
    <row r="30" spans="1:9" ht="24" customHeight="1">
      <c r="A30" s="198"/>
      <c r="B30" s="193"/>
      <c r="C30" s="193"/>
      <c r="D30" s="193"/>
      <c r="E30" s="171"/>
      <c r="F30" s="171"/>
      <c r="G30" s="172"/>
    </row>
    <row r="31" spans="1:9" ht="19.5" customHeight="1">
      <c r="A31" s="197" t="s">
        <v>570</v>
      </c>
      <c r="B31" s="402" t="str">
        <f>CONCATENATE(INPUT!C38,"-",INPUT!C39)</f>
        <v>ایستا-ایستا</v>
      </c>
      <c r="C31" s="402"/>
      <c r="D31" s="193"/>
      <c r="E31" s="171"/>
      <c r="F31" s="171"/>
      <c r="G31" s="172"/>
      <c r="I31" s="23"/>
    </row>
    <row r="32" spans="1:9" ht="25.5" customHeight="1">
      <c r="A32" s="198"/>
      <c r="B32" s="193"/>
      <c r="C32" s="193"/>
      <c r="D32" s="193"/>
      <c r="E32" s="171"/>
      <c r="F32" s="171"/>
      <c r="G32" s="172"/>
    </row>
    <row r="33" spans="1:12" ht="24.75" customHeight="1">
      <c r="A33" s="398" t="s">
        <v>571</v>
      </c>
      <c r="B33" s="399"/>
      <c r="C33" s="402" t="str">
        <f>CONCATENATE(INPUT!C48)</f>
        <v>BEHRAN</v>
      </c>
      <c r="D33" s="402"/>
      <c r="E33" s="171"/>
      <c r="F33" s="171"/>
      <c r="G33" s="172"/>
    </row>
    <row r="34" spans="1:12" ht="18.75" customHeight="1">
      <c r="A34" s="198"/>
      <c r="B34" s="193"/>
      <c r="C34" s="193"/>
      <c r="D34" s="193"/>
      <c r="E34" s="171"/>
      <c r="F34" s="171"/>
      <c r="G34" s="172"/>
      <c r="H34" s="25"/>
    </row>
    <row r="35" spans="1:12" ht="21.75" customHeight="1">
      <c r="A35" s="398" t="s">
        <v>572</v>
      </c>
      <c r="B35" s="399"/>
      <c r="C35" s="199" t="str">
        <f>CONCATENATE("چدنی","-",INPUT!I77)</f>
        <v>چدنی-چدنی</v>
      </c>
      <c r="D35" s="193"/>
      <c r="E35" s="171"/>
      <c r="F35" s="171"/>
      <c r="G35" s="172"/>
    </row>
    <row r="36" spans="1:12" ht="23.25" customHeight="1">
      <c r="A36" s="198"/>
      <c r="B36" s="193"/>
      <c r="C36" s="193"/>
      <c r="D36" s="193"/>
      <c r="E36" s="171"/>
      <c r="F36" s="171"/>
      <c r="G36" s="172"/>
      <c r="L36" s="26"/>
    </row>
    <row r="37" spans="1:12" ht="22.5" customHeight="1">
      <c r="A37" s="398" t="s">
        <v>573</v>
      </c>
      <c r="B37" s="399"/>
      <c r="C37" s="399"/>
      <c r="D37" s="399"/>
      <c r="E37" s="419" t="str">
        <f>CONCATENATE(INPUT!C32,"-",INPUT!C35)</f>
        <v>بهران آسانبر-MOTODRIVE</v>
      </c>
      <c r="F37" s="419"/>
      <c r="G37" s="172"/>
    </row>
    <row r="38" spans="1:12" ht="19.5" customHeight="1">
      <c r="A38" s="198"/>
      <c r="B38" s="193"/>
      <c r="C38" s="193"/>
      <c r="D38" s="193"/>
      <c r="E38" s="171"/>
      <c r="F38" s="171"/>
      <c r="G38" s="172"/>
    </row>
    <row r="39" spans="1:12" ht="24.75" customHeight="1">
      <c r="A39" s="398" t="s">
        <v>574</v>
      </c>
      <c r="B39" s="399"/>
      <c r="C39" s="199" t="str">
        <f>CONCATENATE(INPUT!C95)</f>
        <v>دارد</v>
      </c>
      <c r="D39" s="193"/>
      <c r="E39" s="171"/>
      <c r="F39" s="417" t="s">
        <v>575</v>
      </c>
      <c r="G39" s="418"/>
    </row>
    <row r="40" spans="1:12" ht="30" customHeight="1">
      <c r="A40" s="194"/>
      <c r="B40" s="195"/>
      <c r="C40" s="195"/>
      <c r="D40" s="195"/>
      <c r="E40" s="171"/>
      <c r="F40" s="400" t="s">
        <v>576</v>
      </c>
      <c r="G40" s="401"/>
    </row>
    <row r="41" spans="1:12" ht="22.5" customHeight="1" thickBot="1">
      <c r="A41" s="174"/>
      <c r="B41" s="175"/>
      <c r="C41" s="176"/>
      <c r="D41" s="177"/>
      <c r="E41" s="178"/>
      <c r="F41" s="179"/>
      <c r="G41" s="180"/>
      <c r="H41" s="22"/>
    </row>
    <row r="42" spans="1:12" ht="24" customHeight="1" thickTop="1">
      <c r="A42" s="431" t="s">
        <v>577</v>
      </c>
      <c r="B42" s="432"/>
      <c r="C42" s="432"/>
      <c r="D42" s="224"/>
      <c r="E42" s="224"/>
      <c r="F42" s="224"/>
      <c r="G42" s="225"/>
    </row>
    <row r="43" spans="1:12" ht="24" customHeight="1">
      <c r="A43" s="412" t="s">
        <v>578</v>
      </c>
      <c r="B43" s="413"/>
      <c r="C43" s="413"/>
      <c r="D43" s="413"/>
      <c r="E43" s="413"/>
      <c r="F43" s="413"/>
      <c r="G43" s="414"/>
    </row>
    <row r="44" spans="1:12" ht="18.75" customHeight="1">
      <c r="A44" s="420" t="s">
        <v>579</v>
      </c>
      <c r="B44" s="421"/>
      <c r="C44" s="421"/>
      <c r="D44" s="421"/>
      <c r="E44" s="421"/>
      <c r="F44" s="421"/>
      <c r="G44" s="422"/>
    </row>
    <row r="45" spans="1:12" ht="18.75" customHeight="1">
      <c r="A45" s="226" t="s">
        <v>601</v>
      </c>
      <c r="B45" s="227"/>
      <c r="C45" s="227"/>
      <c r="D45" s="227"/>
      <c r="E45" s="227"/>
      <c r="F45" s="227"/>
      <c r="G45" s="228"/>
    </row>
    <row r="46" spans="1:12" ht="23.25" customHeight="1">
      <c r="A46" s="412" t="s">
        <v>580</v>
      </c>
      <c r="B46" s="413"/>
      <c r="C46" s="413"/>
      <c r="D46" s="413"/>
      <c r="E46" s="413"/>
      <c r="F46" s="413"/>
      <c r="G46" s="414"/>
      <c r="H46" s="25"/>
    </row>
    <row r="47" spans="1:12" ht="27.75" customHeight="1">
      <c r="A47" s="412" t="s">
        <v>581</v>
      </c>
      <c r="B47" s="413"/>
      <c r="C47" s="413"/>
      <c r="D47" s="413"/>
      <c r="E47" s="413"/>
      <c r="F47" s="413"/>
      <c r="G47" s="414"/>
    </row>
    <row r="48" spans="1:12" ht="22.5" customHeight="1">
      <c r="A48" s="412" t="s">
        <v>582</v>
      </c>
      <c r="B48" s="413"/>
      <c r="C48" s="413"/>
      <c r="D48" s="413"/>
      <c r="E48" s="413"/>
      <c r="F48" s="413"/>
      <c r="G48" s="414"/>
    </row>
    <row r="49" spans="1:9" ht="21" customHeight="1">
      <c r="A49" s="412" t="s">
        <v>583</v>
      </c>
      <c r="B49" s="413"/>
      <c r="C49" s="413"/>
      <c r="D49" s="413"/>
      <c r="E49" s="413"/>
      <c r="F49" s="413"/>
      <c r="G49" s="414"/>
    </row>
    <row r="50" spans="1:9" ht="25.5" customHeight="1">
      <c r="A50" s="412" t="s">
        <v>584</v>
      </c>
      <c r="B50" s="413"/>
      <c r="C50" s="413"/>
      <c r="D50" s="413"/>
      <c r="E50" s="413"/>
      <c r="F50" s="413"/>
      <c r="G50" s="414"/>
    </row>
    <row r="51" spans="1:9" ht="22.5" customHeight="1">
      <c r="A51" s="420" t="s">
        <v>585</v>
      </c>
      <c r="B51" s="421"/>
      <c r="C51" s="421"/>
      <c r="D51" s="421"/>
      <c r="E51" s="421"/>
      <c r="F51" s="421"/>
      <c r="G51" s="422"/>
    </row>
    <row r="52" spans="1:9" ht="24" customHeight="1">
      <c r="A52" s="420" t="s">
        <v>586</v>
      </c>
      <c r="B52" s="421"/>
      <c r="C52" s="421"/>
      <c r="D52" s="421"/>
      <c r="E52" s="421"/>
      <c r="F52" s="421"/>
      <c r="G52" s="422"/>
    </row>
    <row r="53" spans="1:9" ht="27" customHeight="1">
      <c r="A53" s="412" t="s">
        <v>587</v>
      </c>
      <c r="B53" s="413"/>
      <c r="C53" s="413"/>
      <c r="D53" s="413"/>
      <c r="E53" s="413"/>
      <c r="F53" s="413"/>
      <c r="G53" s="414"/>
    </row>
    <row r="54" spans="1:9" ht="25.5" customHeight="1">
      <c r="A54" s="412" t="s">
        <v>588</v>
      </c>
      <c r="B54" s="413"/>
      <c r="C54" s="413"/>
      <c r="D54" s="413"/>
      <c r="E54" s="413"/>
      <c r="F54" s="413"/>
      <c r="G54" s="414"/>
      <c r="I54" s="27"/>
    </row>
    <row r="55" spans="1:9" ht="24.75" customHeight="1">
      <c r="A55" s="412" t="s">
        <v>589</v>
      </c>
      <c r="B55" s="413"/>
      <c r="C55" s="413"/>
      <c r="D55" s="413"/>
      <c r="E55" s="413"/>
      <c r="F55" s="413"/>
      <c r="G55" s="414"/>
    </row>
    <row r="56" spans="1:9" ht="26.25" customHeight="1">
      <c r="A56" s="412" t="s">
        <v>590</v>
      </c>
      <c r="B56" s="413"/>
      <c r="C56" s="413"/>
      <c r="D56" s="413"/>
      <c r="E56" s="413"/>
      <c r="F56" s="413"/>
      <c r="G56" s="414"/>
    </row>
    <row r="57" spans="1:9" ht="27" customHeight="1">
      <c r="A57" s="412" t="s">
        <v>591</v>
      </c>
      <c r="B57" s="413"/>
      <c r="C57" s="413"/>
      <c r="D57" s="413"/>
      <c r="E57" s="413"/>
      <c r="F57" s="413"/>
      <c r="G57" s="414"/>
    </row>
    <row r="58" spans="1:9" ht="24" customHeight="1">
      <c r="A58" s="412" t="s">
        <v>592</v>
      </c>
      <c r="B58" s="413"/>
      <c r="C58" s="413"/>
      <c r="D58" s="413"/>
      <c r="E58" s="413"/>
      <c r="F58" s="413"/>
      <c r="G58" s="414"/>
    </row>
    <row r="59" spans="1:9" ht="27" customHeight="1">
      <c r="A59" s="412" t="s">
        <v>593</v>
      </c>
      <c r="B59" s="413"/>
      <c r="C59" s="413"/>
      <c r="D59" s="413"/>
      <c r="E59" s="413"/>
      <c r="F59" s="413"/>
      <c r="G59" s="414"/>
    </row>
    <row r="60" spans="1:9" ht="16.5" customHeight="1">
      <c r="A60" s="214" t="s">
        <v>594</v>
      </c>
      <c r="B60" s="215"/>
      <c r="C60" s="215"/>
      <c r="D60" s="216"/>
      <c r="E60" s="215"/>
      <c r="F60" s="216"/>
      <c r="G60" s="217"/>
    </row>
    <row r="61" spans="1:9" ht="29.25" customHeight="1">
      <c r="A61" s="420" t="s">
        <v>595</v>
      </c>
      <c r="B61" s="421"/>
      <c r="C61" s="421"/>
      <c r="D61" s="421"/>
      <c r="E61" s="421"/>
      <c r="F61" s="421"/>
      <c r="G61" s="422"/>
    </row>
    <row r="62" spans="1:9" ht="18.75" customHeight="1">
      <c r="A62" s="214" t="s">
        <v>596</v>
      </c>
      <c r="B62" s="215"/>
      <c r="C62" s="216"/>
      <c r="D62" s="215"/>
      <c r="E62" s="216"/>
      <c r="F62" s="215"/>
      <c r="G62" s="218"/>
    </row>
    <row r="63" spans="1:9" ht="30" customHeight="1">
      <c r="A63" s="412" t="s">
        <v>597</v>
      </c>
      <c r="B63" s="413"/>
      <c r="C63" s="413"/>
      <c r="D63" s="413"/>
      <c r="E63" s="413"/>
      <c r="F63" s="413"/>
      <c r="G63" s="414"/>
    </row>
    <row r="64" spans="1:9" ht="27.75" customHeight="1">
      <c r="A64" s="435" t="s">
        <v>598</v>
      </c>
      <c r="B64" s="436"/>
      <c r="C64" s="436"/>
      <c r="D64" s="436"/>
      <c r="E64" s="436"/>
      <c r="F64" s="216"/>
      <c r="G64" s="218"/>
    </row>
    <row r="65" spans="1:8" ht="26.25" customHeight="1">
      <c r="A65" s="412" t="s">
        <v>599</v>
      </c>
      <c r="B65" s="437"/>
      <c r="C65" s="437"/>
      <c r="D65" s="437"/>
      <c r="E65" s="437"/>
      <c r="F65" s="437"/>
      <c r="G65" s="438"/>
    </row>
    <row r="66" spans="1:8" ht="25.5" customHeight="1">
      <c r="A66" s="433" t="s">
        <v>600</v>
      </c>
      <c r="B66" s="434"/>
      <c r="C66" s="434"/>
      <c r="D66" s="434"/>
      <c r="E66" s="219"/>
      <c r="F66" s="392"/>
      <c r="G66" s="393"/>
    </row>
    <row r="67" spans="1:8" ht="18.75" customHeight="1">
      <c r="A67" s="220"/>
      <c r="B67" s="439"/>
      <c r="C67" s="439"/>
      <c r="D67" s="221"/>
      <c r="E67" s="222"/>
      <c r="F67" s="219"/>
      <c r="G67" s="223"/>
      <c r="H67" s="28"/>
    </row>
    <row r="68" spans="1:8" ht="19.5" customHeight="1">
      <c r="A68" s="440"/>
      <c r="B68" s="441"/>
      <c r="C68" s="164"/>
      <c r="D68" s="204"/>
      <c r="E68" s="166"/>
      <c r="F68" s="166"/>
      <c r="G68" s="115"/>
      <c r="H68" s="28"/>
    </row>
    <row r="69" spans="1:8" ht="15.95" customHeight="1">
      <c r="A69" s="206"/>
      <c r="B69" s="61"/>
      <c r="C69" s="207"/>
      <c r="D69" s="208"/>
      <c r="E69" s="209"/>
      <c r="F69" s="208"/>
      <c r="G69" s="210"/>
    </row>
    <row r="70" spans="1:8" ht="15.95" customHeight="1">
      <c r="A70" s="206"/>
      <c r="B70" s="61"/>
      <c r="C70" s="207"/>
      <c r="D70" s="208"/>
      <c r="E70" s="209"/>
      <c r="F70" s="208"/>
      <c r="G70" s="210"/>
    </row>
    <row r="71" spans="1:8" ht="18.75" customHeight="1">
      <c r="A71" s="206"/>
      <c r="B71" s="61"/>
      <c r="C71" s="207"/>
      <c r="D71" s="208"/>
      <c r="E71" s="209"/>
      <c r="F71" s="208"/>
      <c r="G71" s="210"/>
    </row>
    <row r="72" spans="1:8" ht="15" customHeight="1">
      <c r="A72" s="167"/>
      <c r="B72" s="203"/>
      <c r="C72" s="203"/>
      <c r="D72" s="203"/>
      <c r="E72" s="205"/>
      <c r="F72" s="205"/>
      <c r="G72" s="211"/>
    </row>
    <row r="73" spans="1:8" ht="15" customHeight="1">
      <c r="A73" s="212"/>
      <c r="B73" s="213"/>
      <c r="C73" s="205"/>
      <c r="D73" s="205"/>
      <c r="E73" s="205"/>
      <c r="F73" s="205"/>
      <c r="G73" s="211"/>
    </row>
    <row r="74" spans="1:8" ht="15" customHeight="1">
      <c r="A74" s="165"/>
      <c r="B74" s="57"/>
      <c r="C74" s="57"/>
      <c r="D74" s="57"/>
      <c r="E74" s="417" t="s">
        <v>575</v>
      </c>
      <c r="F74" s="417"/>
      <c r="G74" s="418"/>
    </row>
    <row r="75" spans="1:8" ht="11.25" customHeight="1">
      <c r="A75" s="185"/>
      <c r="B75" s="184"/>
      <c r="C75" s="183"/>
      <c r="D75" s="183"/>
      <c r="E75" s="183"/>
      <c r="F75" s="183"/>
      <c r="G75" s="40"/>
    </row>
    <row r="76" spans="1:8" ht="21.75" customHeight="1">
      <c r="A76" s="182"/>
      <c r="B76" s="184"/>
      <c r="C76" s="184"/>
      <c r="D76" s="184"/>
      <c r="E76" s="400" t="s">
        <v>576</v>
      </c>
      <c r="F76" s="400"/>
      <c r="G76" s="401"/>
    </row>
    <row r="77" spans="1:8" ht="15" customHeight="1">
      <c r="A77" s="182"/>
      <c r="B77" s="103"/>
      <c r="C77" s="103"/>
      <c r="D77" s="183"/>
      <c r="E77" s="103"/>
      <c r="F77" s="181"/>
      <c r="G77" s="186"/>
    </row>
    <row r="78" spans="1:8" ht="15" customHeight="1">
      <c r="A78" s="187"/>
      <c r="B78" s="183"/>
      <c r="C78" s="183"/>
      <c r="D78" s="183"/>
      <c r="E78" s="103"/>
      <c r="F78" s="103"/>
      <c r="G78" s="188"/>
    </row>
    <row r="79" spans="1:8" ht="15" customHeight="1" thickBot="1">
      <c r="A79" s="189"/>
      <c r="B79" s="190"/>
      <c r="C79" s="190"/>
      <c r="D79" s="190"/>
      <c r="E79" s="191"/>
      <c r="F79" s="190"/>
      <c r="G79" s="192"/>
    </row>
    <row r="80" spans="1:8" ht="15" customHeight="1"/>
  </sheetData>
  <dataConsolidate/>
  <mergeCells count="57">
    <mergeCell ref="A66:D66"/>
    <mergeCell ref="E74:G74"/>
    <mergeCell ref="E76:G76"/>
    <mergeCell ref="A59:G59"/>
    <mergeCell ref="A61:G61"/>
    <mergeCell ref="A63:G63"/>
    <mergeCell ref="A64:E64"/>
    <mergeCell ref="A65:G65"/>
    <mergeCell ref="B67:C67"/>
    <mergeCell ref="A68:B68"/>
    <mergeCell ref="A46:G46"/>
    <mergeCell ref="A47:G47"/>
    <mergeCell ref="A48:G48"/>
    <mergeCell ref="A49:G49"/>
    <mergeCell ref="F3:G3"/>
    <mergeCell ref="C3:E4"/>
    <mergeCell ref="A42:C42"/>
    <mergeCell ref="A43:G43"/>
    <mergeCell ref="A44:G44"/>
    <mergeCell ref="A33:B33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8:G8"/>
    <mergeCell ref="A9:G9"/>
    <mergeCell ref="A21:B21"/>
    <mergeCell ref="B15:C15"/>
    <mergeCell ref="B17:C17"/>
    <mergeCell ref="F39:G39"/>
    <mergeCell ref="C25:D25"/>
    <mergeCell ref="B27:C27"/>
    <mergeCell ref="C33:D33"/>
    <mergeCell ref="E37:F37"/>
    <mergeCell ref="B31:C31"/>
    <mergeCell ref="A29:B29"/>
    <mergeCell ref="C1:E2"/>
    <mergeCell ref="F66:G66"/>
    <mergeCell ref="C5:E5"/>
    <mergeCell ref="A7:G7"/>
    <mergeCell ref="A35:B35"/>
    <mergeCell ref="A37:D37"/>
    <mergeCell ref="A39:B39"/>
    <mergeCell ref="F40:G40"/>
    <mergeCell ref="A25:B25"/>
    <mergeCell ref="A13:B13"/>
    <mergeCell ref="A1:B4"/>
    <mergeCell ref="B23:D23"/>
    <mergeCell ref="A10:G10"/>
    <mergeCell ref="A11:G11"/>
    <mergeCell ref="A12:G12"/>
    <mergeCell ref="A19:B19"/>
  </mergeCells>
  <pageMargins left="0.25" right="0.25" top="0.25" bottom="0.25" header="0" footer="0.3"/>
  <pageSetup scale="83" fitToHeight="0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Sheet1!$AC$10:$AC$11</xm:f>
          </x14:formula1>
          <xm:sqref>C39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rightToLeft="1" topLeftCell="A25" zoomScale="130" zoomScaleNormal="130" workbookViewId="0">
      <selection activeCell="D35" sqref="D35"/>
    </sheetView>
  </sheetViews>
  <sheetFormatPr defaultRowHeight="15"/>
  <cols>
    <col min="1" max="2" width="9.140625" style="276"/>
    <col min="3" max="3" width="10.42578125" style="276" customWidth="1"/>
    <col min="4" max="5" width="4.42578125" style="276" customWidth="1"/>
    <col min="6" max="6" width="9.85546875" style="276" customWidth="1"/>
    <col min="7" max="7" width="9.140625" style="276"/>
    <col min="8" max="8" width="9.85546875" style="276" customWidth="1"/>
    <col min="9" max="9" width="16.7109375" style="276" customWidth="1"/>
    <col min="10" max="10" width="21.85546875" style="276" customWidth="1"/>
    <col min="11" max="16384" width="9.140625" style="276"/>
  </cols>
  <sheetData>
    <row r="1" spans="1:16" ht="32.25" customHeight="1">
      <c r="A1" s="479"/>
      <c r="B1" s="480"/>
      <c r="C1" s="481"/>
      <c r="D1" s="485" t="s">
        <v>658</v>
      </c>
      <c r="E1" s="486"/>
      <c r="F1" s="486"/>
      <c r="G1" s="486"/>
      <c r="H1" s="486"/>
      <c r="I1" s="304" t="s">
        <v>657</v>
      </c>
      <c r="J1" s="303" t="str">
        <f>CONCATENATE(INPUT!B98)</f>
        <v>436661</v>
      </c>
    </row>
    <row r="2" spans="1:16" ht="15.75" customHeight="1">
      <c r="A2" s="482"/>
      <c r="B2" s="483"/>
      <c r="C2" s="484"/>
      <c r="D2" s="487"/>
      <c r="E2" s="488"/>
      <c r="F2" s="488"/>
      <c r="G2" s="488"/>
      <c r="H2" s="488"/>
      <c r="I2" s="489" t="s">
        <v>656</v>
      </c>
      <c r="J2" s="490"/>
    </row>
    <row r="3" spans="1:16" ht="39" customHeight="1">
      <c r="A3" s="491" t="s">
        <v>655</v>
      </c>
      <c r="B3" s="492"/>
      <c r="C3" s="493"/>
      <c r="D3" s="302" t="s">
        <v>654</v>
      </c>
      <c r="E3" s="302" t="s">
        <v>653</v>
      </c>
      <c r="F3" s="494" t="s">
        <v>652</v>
      </c>
      <c r="G3" s="492"/>
      <c r="H3" s="492"/>
      <c r="I3" s="492"/>
      <c r="J3" s="495"/>
    </row>
    <row r="4" spans="1:16" ht="28.5" customHeight="1">
      <c r="A4" s="465" t="s">
        <v>651</v>
      </c>
      <c r="B4" s="444"/>
      <c r="C4" s="466"/>
      <c r="D4" s="296" t="s">
        <v>614</v>
      </c>
      <c r="E4" s="296" t="s">
        <v>614</v>
      </c>
      <c r="F4" s="476" t="s">
        <v>650</v>
      </c>
      <c r="G4" s="477"/>
      <c r="H4" s="477"/>
      <c r="I4" s="477"/>
      <c r="J4" s="478"/>
    </row>
    <row r="5" spans="1:16" ht="18">
      <c r="A5" s="465" t="s">
        <v>649</v>
      </c>
      <c r="B5" s="444"/>
      <c r="C5" s="466"/>
      <c r="D5" s="296" t="s">
        <v>614</v>
      </c>
      <c r="E5" s="296" t="s">
        <v>614</v>
      </c>
      <c r="F5" s="282" t="s">
        <v>648</v>
      </c>
      <c r="G5" s="280"/>
      <c r="H5" s="280"/>
      <c r="I5" s="280"/>
      <c r="J5" s="317" t="str">
        <f>CONCATENATE(INPUT!C99)</f>
        <v>اوج روان ارسباران آذربایجان</v>
      </c>
    </row>
    <row r="6" spans="1:16" ht="18">
      <c r="A6" s="465" t="s">
        <v>647</v>
      </c>
      <c r="B6" s="444"/>
      <c r="C6" s="466"/>
      <c r="D6" s="296" t="s">
        <v>614</v>
      </c>
      <c r="E6" s="296" t="s">
        <v>614</v>
      </c>
      <c r="F6" s="282" t="s">
        <v>646</v>
      </c>
      <c r="G6" s="280"/>
      <c r="H6" s="280"/>
      <c r="I6" s="280"/>
      <c r="J6" s="279" t="str">
        <f>CONCATENATE(INPUT!D100)</f>
        <v>آتیس صنعت پویا</v>
      </c>
    </row>
    <row r="7" spans="1:16" ht="18">
      <c r="A7" s="465" t="s">
        <v>645</v>
      </c>
      <c r="B7" s="444"/>
      <c r="C7" s="466"/>
      <c r="D7" s="296" t="s">
        <v>614</v>
      </c>
      <c r="E7" s="296" t="s">
        <v>614</v>
      </c>
      <c r="F7" s="282" t="s">
        <v>644</v>
      </c>
      <c r="G7" s="280"/>
      <c r="H7" s="444" t="str">
        <f>CONCATENATE(INPUT!B101)</f>
        <v>محمد علی شکاکیان</v>
      </c>
      <c r="I7" s="444"/>
      <c r="J7" s="445"/>
      <c r="L7" s="311"/>
      <c r="M7" s="311"/>
      <c r="N7" s="311"/>
      <c r="O7" s="311"/>
      <c r="P7" s="311"/>
    </row>
    <row r="8" spans="1:16" ht="18" customHeight="1">
      <c r="A8" s="465" t="s">
        <v>643</v>
      </c>
      <c r="B8" s="444"/>
      <c r="C8" s="466"/>
      <c r="D8" s="296" t="s">
        <v>614</v>
      </c>
      <c r="E8" s="296" t="s">
        <v>614</v>
      </c>
      <c r="F8" s="301" t="s">
        <v>642</v>
      </c>
      <c r="G8" s="300"/>
      <c r="H8" s="300"/>
      <c r="I8" s="474"/>
      <c r="J8" s="475"/>
      <c r="L8" s="311"/>
      <c r="M8" s="311"/>
      <c r="N8" s="311"/>
      <c r="O8" s="311"/>
      <c r="P8" s="311"/>
    </row>
    <row r="9" spans="1:16" ht="18">
      <c r="A9" s="465" t="s">
        <v>641</v>
      </c>
      <c r="B9" s="444"/>
      <c r="C9" s="466"/>
      <c r="D9" s="296" t="s">
        <v>614</v>
      </c>
      <c r="E9" s="296" t="s">
        <v>614</v>
      </c>
      <c r="F9" s="471" t="str">
        <f>CONCATENATE(INPUT!B8)</f>
        <v>اردبیل-شهرک آزادی-خیابان آذربایجان-کوچه شادمان-پلاک 25 و 27</v>
      </c>
      <c r="G9" s="472"/>
      <c r="H9" s="472"/>
      <c r="I9" s="472"/>
      <c r="J9" s="473"/>
      <c r="L9" s="311"/>
      <c r="M9" s="311"/>
      <c r="N9" s="311"/>
      <c r="O9" s="311"/>
      <c r="P9" s="311"/>
    </row>
    <row r="10" spans="1:16" ht="18">
      <c r="A10" s="465" t="s">
        <v>639</v>
      </c>
      <c r="B10" s="444"/>
      <c r="C10" s="466"/>
      <c r="D10" s="296" t="s">
        <v>614</v>
      </c>
      <c r="E10" s="296" t="s">
        <v>614</v>
      </c>
      <c r="F10" s="282" t="s">
        <v>640</v>
      </c>
      <c r="G10" s="444" t="str">
        <f>CONCATENATE(INPUT!B9)</f>
        <v>123-456</v>
      </c>
      <c r="H10" s="444"/>
      <c r="I10" s="444"/>
      <c r="J10" s="445"/>
      <c r="L10" s="311"/>
      <c r="M10" s="311"/>
      <c r="N10" s="311"/>
      <c r="O10" s="311"/>
      <c r="P10" s="311"/>
    </row>
    <row r="11" spans="1:16" ht="18">
      <c r="A11" s="457" t="s">
        <v>638</v>
      </c>
      <c r="B11" s="453"/>
      <c r="C11" s="458"/>
      <c r="D11" s="442" t="s">
        <v>614</v>
      </c>
      <c r="E11" s="442" t="s">
        <v>614</v>
      </c>
      <c r="F11" s="447" t="s">
        <v>665</v>
      </c>
      <c r="G11" s="444"/>
      <c r="H11" s="444"/>
      <c r="I11" s="444"/>
      <c r="J11" s="445"/>
      <c r="K11" s="299"/>
      <c r="L11" s="298"/>
      <c r="M11" s="298"/>
      <c r="N11" s="298"/>
      <c r="O11" s="298"/>
      <c r="P11" s="311"/>
    </row>
    <row r="12" spans="1:16" ht="18">
      <c r="A12" s="467"/>
      <c r="B12" s="468"/>
      <c r="C12" s="469"/>
      <c r="D12" s="470"/>
      <c r="E12" s="470"/>
      <c r="F12" s="286" t="s">
        <v>663</v>
      </c>
      <c r="G12" s="310" t="str">
        <f>CONCATENATE(INPUT!B7)</f>
        <v>4</v>
      </c>
      <c r="H12" s="276" t="s">
        <v>41</v>
      </c>
      <c r="I12" s="310" t="str">
        <f>CONCATENATE(INPUT!B3,"نفر")</f>
        <v>8نفر</v>
      </c>
      <c r="J12" s="315" t="str">
        <f>CONCATENATE("معادل",INPUT!B2,"کیلوگرم")</f>
        <v>معادل600کیلوگرم</v>
      </c>
      <c r="L12" s="311"/>
      <c r="M12" s="311"/>
      <c r="N12" s="311"/>
      <c r="O12" s="311"/>
      <c r="P12" s="311"/>
    </row>
    <row r="13" spans="1:16" ht="18">
      <c r="A13" s="459"/>
      <c r="B13" s="460"/>
      <c r="C13" s="461"/>
      <c r="D13" s="443"/>
      <c r="E13" s="443"/>
      <c r="F13" s="282" t="s">
        <v>637</v>
      </c>
      <c r="G13" s="280"/>
      <c r="H13" s="444" t="str">
        <f>CONCATENATE(INPUT!B102)</f>
        <v>1234567890</v>
      </c>
      <c r="I13" s="444"/>
      <c r="J13" s="279"/>
      <c r="L13" s="311"/>
      <c r="M13" s="311"/>
      <c r="N13" s="311"/>
      <c r="O13" s="311"/>
      <c r="P13" s="311"/>
    </row>
    <row r="14" spans="1:16" ht="18">
      <c r="A14" s="465" t="s">
        <v>635</v>
      </c>
      <c r="B14" s="444"/>
      <c r="C14" s="466"/>
      <c r="D14" s="296" t="s">
        <v>614</v>
      </c>
      <c r="E14" s="296" t="s">
        <v>614</v>
      </c>
      <c r="F14" s="286" t="s">
        <v>636</v>
      </c>
      <c r="G14" s="283"/>
      <c r="H14" s="283"/>
      <c r="I14" s="283" t="str">
        <f>CONCATENATE(INPUT!B98)</f>
        <v>436661</v>
      </c>
      <c r="J14" s="285"/>
      <c r="L14" s="311"/>
      <c r="M14" s="311"/>
      <c r="N14" s="311"/>
      <c r="O14" s="311"/>
      <c r="P14" s="311"/>
    </row>
    <row r="15" spans="1:16" ht="18">
      <c r="A15" s="465" t="s">
        <v>632</v>
      </c>
      <c r="B15" s="444"/>
      <c r="C15" s="466"/>
      <c r="D15" s="296" t="s">
        <v>614</v>
      </c>
      <c r="E15" s="296" t="s">
        <v>614</v>
      </c>
      <c r="F15" s="282" t="s">
        <v>634</v>
      </c>
      <c r="G15" s="280"/>
      <c r="H15" s="312" t="str">
        <f>CONCATENATE(INPUT!B103)</f>
        <v>1401/03/26</v>
      </c>
      <c r="I15" s="295" t="s">
        <v>633</v>
      </c>
      <c r="J15" s="326" t="str">
        <f>CONCATENATE(INPUT!B103)</f>
        <v>1401/03/26</v>
      </c>
      <c r="L15" s="311"/>
      <c r="M15" s="311"/>
      <c r="N15" s="311"/>
      <c r="O15" s="311"/>
      <c r="P15" s="311"/>
    </row>
    <row r="16" spans="1:16" ht="18">
      <c r="A16" s="457" t="s">
        <v>629</v>
      </c>
      <c r="B16" s="453"/>
      <c r="C16" s="458"/>
      <c r="D16" s="442" t="s">
        <v>614</v>
      </c>
      <c r="E16" s="442" t="s">
        <v>614</v>
      </c>
      <c r="F16" s="282" t="s">
        <v>631</v>
      </c>
      <c r="G16" s="280"/>
      <c r="H16" s="297" t="str">
        <f>CONCATENATE(INPUT!B104)</f>
        <v>1400/08/11</v>
      </c>
      <c r="I16" s="295" t="s">
        <v>630</v>
      </c>
      <c r="J16" s="326" t="str">
        <f>CONCATENATE(INPUT!B105)</f>
        <v>3</v>
      </c>
    </row>
    <row r="17" spans="1:11" ht="18">
      <c r="A17" s="459"/>
      <c r="B17" s="460"/>
      <c r="C17" s="461"/>
      <c r="D17" s="443"/>
      <c r="E17" s="443"/>
      <c r="F17" s="447" t="s">
        <v>628</v>
      </c>
      <c r="G17" s="444"/>
      <c r="H17" s="444"/>
      <c r="I17" s="444"/>
      <c r="J17" s="445"/>
    </row>
    <row r="18" spans="1:11" ht="18">
      <c r="A18" s="457" t="s">
        <v>627</v>
      </c>
      <c r="B18" s="453"/>
      <c r="C18" s="458"/>
      <c r="D18" s="442" t="s">
        <v>614</v>
      </c>
      <c r="E18" s="442" t="s">
        <v>614</v>
      </c>
      <c r="F18" s="449" t="str">
        <f>CONCATENATE(INPUT!K99)</f>
        <v>1404/11/12</v>
      </c>
      <c r="G18" s="450"/>
      <c r="H18" s="450"/>
      <c r="I18" s="450"/>
      <c r="J18" s="451"/>
    </row>
    <row r="19" spans="1:11" ht="18">
      <c r="A19" s="459"/>
      <c r="B19" s="460"/>
      <c r="C19" s="461"/>
      <c r="D19" s="443"/>
      <c r="E19" s="443"/>
      <c r="F19" s="452" t="s">
        <v>626</v>
      </c>
      <c r="G19" s="453"/>
      <c r="H19" s="453"/>
      <c r="I19" s="453"/>
      <c r="J19" s="454"/>
    </row>
    <row r="20" spans="1:11" ht="18">
      <c r="A20" s="457" t="s">
        <v>625</v>
      </c>
      <c r="B20" s="453"/>
      <c r="C20" s="458"/>
      <c r="D20" s="442" t="s">
        <v>614</v>
      </c>
      <c r="E20" s="442" t="s">
        <v>614</v>
      </c>
      <c r="F20" s="455" t="str">
        <f>CONCATENATE(INPUT!K100)</f>
        <v>1404/11/12</v>
      </c>
      <c r="G20" s="448"/>
      <c r="H20" s="448"/>
      <c r="I20" s="448"/>
      <c r="J20" s="456"/>
    </row>
    <row r="21" spans="1:11" ht="18">
      <c r="A21" s="459"/>
      <c r="B21" s="460"/>
      <c r="C21" s="461"/>
      <c r="D21" s="443"/>
      <c r="E21" s="443"/>
      <c r="F21" s="452" t="s">
        <v>624</v>
      </c>
      <c r="G21" s="453"/>
      <c r="H21" s="453"/>
      <c r="I21" s="453"/>
      <c r="J21" s="454"/>
    </row>
    <row r="22" spans="1:11" ht="18">
      <c r="A22" s="457" t="s">
        <v>623</v>
      </c>
      <c r="B22" s="453"/>
      <c r="C22" s="458"/>
      <c r="D22" s="442" t="s">
        <v>614</v>
      </c>
      <c r="E22" s="442" t="s">
        <v>614</v>
      </c>
      <c r="F22" s="291" t="s">
        <v>673</v>
      </c>
      <c r="G22" s="448" t="str">
        <f>CONCATENATE(INPUT!C106)</f>
        <v>1401/05/09</v>
      </c>
      <c r="H22" s="448"/>
      <c r="I22" s="290" t="s">
        <v>674</v>
      </c>
      <c r="J22" s="289" t="str">
        <f>CONCATENATE(INPUT!F106)</f>
        <v>1402/05/09</v>
      </c>
    </row>
    <row r="23" spans="1:11" ht="17.25" customHeight="1">
      <c r="A23" s="459" t="s">
        <v>621</v>
      </c>
      <c r="B23" s="460"/>
      <c r="C23" s="461"/>
      <c r="D23" s="443"/>
      <c r="E23" s="443"/>
      <c r="F23" s="452" t="s">
        <v>622</v>
      </c>
      <c r="G23" s="453"/>
      <c r="H23" s="453"/>
      <c r="I23" s="453"/>
      <c r="J23" s="454"/>
    </row>
    <row r="24" spans="1:11" ht="18">
      <c r="A24" s="457" t="s">
        <v>620</v>
      </c>
      <c r="B24" s="453"/>
      <c r="C24" s="458"/>
      <c r="D24" s="442" t="s">
        <v>614</v>
      </c>
      <c r="E24" s="442" t="s">
        <v>614</v>
      </c>
      <c r="F24" s="294" t="s">
        <v>673</v>
      </c>
      <c r="G24" s="446" t="str">
        <f>CONCATENATE(INPUT!C107)</f>
        <v>1401/11/23</v>
      </c>
      <c r="H24" s="446"/>
      <c r="I24" s="293" t="s">
        <v>674</v>
      </c>
      <c r="J24" s="292" t="str">
        <f>CONCATENATE(INPUT!F107)</f>
        <v>1402/11/23</v>
      </c>
    </row>
    <row r="25" spans="1:11" ht="18">
      <c r="A25" s="462" t="s">
        <v>704</v>
      </c>
      <c r="B25" s="463"/>
      <c r="C25" s="464"/>
      <c r="D25" s="443"/>
      <c r="E25" s="443"/>
      <c r="F25" s="288" t="s">
        <v>619</v>
      </c>
      <c r="G25" s="284"/>
      <c r="H25" s="284"/>
      <c r="I25" s="284"/>
      <c r="J25" s="287"/>
    </row>
    <row r="26" spans="1:11" ht="15" customHeight="1">
      <c r="A26" s="457" t="s">
        <v>618</v>
      </c>
      <c r="B26" s="453"/>
      <c r="C26" s="458"/>
      <c r="D26" s="442" t="s">
        <v>614</v>
      </c>
      <c r="E26" s="442" t="s">
        <v>614</v>
      </c>
      <c r="F26" s="449" t="str">
        <f>CONCATENATE(INPUT!B108)</f>
        <v>1399/04/18</v>
      </c>
      <c r="G26" s="450"/>
      <c r="H26" s="307" t="str">
        <f>CONCATENATE(INPUT!D108)</f>
        <v>بابک اسلامی</v>
      </c>
      <c r="I26" s="307"/>
      <c r="J26" s="308"/>
    </row>
    <row r="27" spans="1:11" ht="18">
      <c r="A27" s="459" t="s">
        <v>617</v>
      </c>
      <c r="B27" s="460"/>
      <c r="C27" s="461"/>
      <c r="D27" s="443"/>
      <c r="E27" s="443"/>
      <c r="F27" s="449" t="str">
        <f>CONCATENATE(INPUT!B109)</f>
        <v>1400/01/19</v>
      </c>
      <c r="G27" s="450"/>
      <c r="H27" s="322" t="str">
        <f>CONCATENATE(INPUT!D109)</f>
        <v>نوید مظفری</v>
      </c>
      <c r="I27" s="322"/>
      <c r="J27" s="323"/>
    </row>
    <row r="28" spans="1:11" ht="18">
      <c r="A28" s="457" t="s">
        <v>616</v>
      </c>
      <c r="B28" s="453"/>
      <c r="C28" s="458"/>
      <c r="D28" s="442" t="s">
        <v>614</v>
      </c>
      <c r="E28" s="442" t="s">
        <v>614</v>
      </c>
      <c r="F28" s="449" t="str">
        <f>CONCATENATE(INPUT!B110)</f>
        <v>1400/10/31</v>
      </c>
      <c r="G28" s="450"/>
      <c r="H28" s="307" t="str">
        <f>CONCATENATE(INPUT!D110)</f>
        <v>علی کریمی</v>
      </c>
      <c r="I28" s="307"/>
      <c r="J28" s="308"/>
    </row>
    <row r="29" spans="1:11" ht="18">
      <c r="A29" s="459"/>
      <c r="B29" s="460"/>
      <c r="C29" s="461"/>
      <c r="D29" s="443"/>
      <c r="E29" s="443"/>
      <c r="F29" s="449" t="str">
        <f>CONCATENATE(INPUT!B111)</f>
        <v>1400/10/24</v>
      </c>
      <c r="G29" s="450"/>
      <c r="H29" s="307" t="str">
        <f>CONCATENATE(INPUT!D111)</f>
        <v>محمد اصغریان</v>
      </c>
      <c r="I29" s="307"/>
      <c r="J29" s="308"/>
    </row>
    <row r="30" spans="1:11" ht="18">
      <c r="A30" s="457" t="s">
        <v>615</v>
      </c>
      <c r="B30" s="453"/>
      <c r="C30" s="458"/>
      <c r="D30" s="442" t="s">
        <v>614</v>
      </c>
      <c r="E30" s="442" t="s">
        <v>614</v>
      </c>
      <c r="F30" s="449" t="str">
        <f>CONCATENATE(INPUT!B112)</f>
        <v>1401/07/11</v>
      </c>
      <c r="G30" s="450"/>
      <c r="H30" s="322" t="str">
        <f>CONCATENATE(INPUT!D112)</f>
        <v>اشکان جباری</v>
      </c>
      <c r="I30" s="322"/>
      <c r="J30" s="323"/>
    </row>
    <row r="31" spans="1:11" ht="18">
      <c r="A31" s="459"/>
      <c r="B31" s="460"/>
      <c r="C31" s="461"/>
      <c r="D31" s="443"/>
      <c r="E31" s="443"/>
      <c r="F31" s="449" t="str">
        <f>CONCATENATE(INPUT!B113)</f>
        <v>1401/03/09</v>
      </c>
      <c r="G31" s="450"/>
      <c r="H31" s="280" t="str">
        <f>CONCATENATE(INPUT!D113)</f>
        <v>بابک اسلامی</v>
      </c>
      <c r="I31" s="280"/>
      <c r="J31" s="317"/>
    </row>
    <row r="32" spans="1:11" ht="21.75" customHeight="1">
      <c r="A32" s="281" t="s">
        <v>613</v>
      </c>
      <c r="B32" s="280"/>
      <c r="C32" s="280"/>
      <c r="D32" s="280"/>
      <c r="E32" s="280"/>
      <c r="F32" s="309"/>
      <c r="G32" s="309"/>
      <c r="H32" s="309"/>
      <c r="I32" s="309"/>
      <c r="J32" s="318"/>
      <c r="K32" s="316"/>
    </row>
    <row r="33" spans="1:11" ht="21" customHeight="1">
      <c r="A33" s="319" t="s">
        <v>612</v>
      </c>
      <c r="B33" s="450"/>
      <c r="C33" s="450"/>
      <c r="D33" s="450"/>
      <c r="E33" s="450"/>
      <c r="F33" s="450"/>
      <c r="G33" s="450"/>
      <c r="H33" s="450"/>
      <c r="I33" s="450"/>
      <c r="J33" s="451"/>
    </row>
    <row r="34" spans="1:11" ht="36.75" customHeight="1">
      <c r="A34" s="496" t="s">
        <v>703</v>
      </c>
      <c r="B34" s="497"/>
      <c r="C34" s="497"/>
      <c r="D34" s="497"/>
      <c r="E34" s="497"/>
      <c r="F34" s="497"/>
      <c r="G34" s="497"/>
      <c r="H34" s="497"/>
      <c r="I34" s="497"/>
      <c r="J34" s="498"/>
    </row>
    <row r="35" spans="1:11" ht="30" customHeight="1" thickBot="1">
      <c r="A35" s="278" t="s">
        <v>611</v>
      </c>
      <c r="B35" s="277"/>
      <c r="C35" s="277"/>
      <c r="D35" s="277"/>
      <c r="E35" s="277"/>
      <c r="F35" s="324"/>
      <c r="G35" s="324"/>
      <c r="H35" s="324"/>
      <c r="I35" s="324"/>
      <c r="J35" s="325"/>
    </row>
    <row r="42" spans="1:11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</row>
    <row r="43" spans="1:11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</row>
    <row r="44" spans="1:11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</row>
    <row r="45" spans="1:11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</row>
    <row r="46" spans="1:11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</row>
    <row r="48" spans="1:11" ht="18">
      <c r="A48" s="311"/>
      <c r="B48" s="311"/>
      <c r="C48" s="311"/>
      <c r="D48" s="311"/>
      <c r="E48" s="311"/>
      <c r="F48" s="321"/>
      <c r="G48" s="321"/>
      <c r="H48" s="321"/>
      <c r="I48" s="321"/>
      <c r="J48" s="321"/>
      <c r="K48" s="311"/>
    </row>
    <row r="49" spans="1:11" ht="18">
      <c r="A49" s="321"/>
      <c r="B49" s="321"/>
      <c r="C49" s="321"/>
      <c r="D49" s="321"/>
      <c r="E49" s="321"/>
      <c r="F49" s="320"/>
      <c r="G49" s="320"/>
      <c r="H49" s="320"/>
      <c r="I49" s="320"/>
      <c r="J49" s="320"/>
      <c r="K49" s="311"/>
    </row>
    <row r="50" spans="1:11" ht="18">
      <c r="A50" s="320"/>
      <c r="B50" s="320"/>
      <c r="C50" s="320"/>
      <c r="D50" s="320"/>
      <c r="E50" s="320"/>
      <c r="F50" s="321"/>
      <c r="G50" s="321"/>
      <c r="H50" s="321"/>
      <c r="I50" s="321"/>
      <c r="J50" s="321"/>
      <c r="K50" s="311"/>
    </row>
    <row r="51" spans="1:11" ht="18">
      <c r="A51" s="321"/>
      <c r="B51" s="321"/>
      <c r="C51" s="321"/>
      <c r="D51" s="321"/>
      <c r="E51" s="321"/>
      <c r="F51" s="320"/>
      <c r="G51" s="320"/>
      <c r="H51" s="320"/>
      <c r="I51" s="320"/>
      <c r="J51" s="320"/>
      <c r="K51" s="311"/>
    </row>
    <row r="52" spans="1:11" ht="18">
      <c r="A52" s="320"/>
      <c r="B52" s="320"/>
      <c r="C52" s="320"/>
      <c r="D52" s="320"/>
      <c r="E52" s="320"/>
      <c r="F52" s="321"/>
      <c r="G52" s="321"/>
      <c r="H52" s="321"/>
      <c r="I52" s="321"/>
      <c r="J52" s="321"/>
      <c r="K52" s="311"/>
    </row>
    <row r="53" spans="1:11" ht="18">
      <c r="A53" s="321"/>
      <c r="B53" s="321"/>
      <c r="C53" s="321"/>
      <c r="D53" s="321"/>
      <c r="E53" s="321"/>
      <c r="F53" s="320"/>
      <c r="G53" s="320"/>
      <c r="H53" s="320"/>
      <c r="I53" s="320"/>
      <c r="J53" s="320"/>
      <c r="K53" s="311"/>
    </row>
    <row r="54" spans="1:11" ht="18">
      <c r="A54" s="320"/>
      <c r="B54" s="320"/>
      <c r="C54" s="320"/>
      <c r="D54" s="320"/>
      <c r="E54" s="320"/>
      <c r="F54" s="311"/>
      <c r="G54" s="311"/>
      <c r="H54" s="311"/>
      <c r="I54" s="311"/>
      <c r="J54" s="311"/>
      <c r="K54" s="311"/>
    </row>
    <row r="55" spans="1:11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</row>
    <row r="56" spans="1:11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</row>
  </sheetData>
  <mergeCells count="67">
    <mergeCell ref="A34:J34"/>
    <mergeCell ref="B33:J33"/>
    <mergeCell ref="F26:G26"/>
    <mergeCell ref="F27:G27"/>
    <mergeCell ref="F28:G28"/>
    <mergeCell ref="F29:G29"/>
    <mergeCell ref="F30:G30"/>
    <mergeCell ref="F31:G31"/>
    <mergeCell ref="A28:C29"/>
    <mergeCell ref="D28:D29"/>
    <mergeCell ref="E28:E29"/>
    <mergeCell ref="A26:C26"/>
    <mergeCell ref="D26:D27"/>
    <mergeCell ref="E26:E27"/>
    <mergeCell ref="A27:C27"/>
    <mergeCell ref="A30:C31"/>
    <mergeCell ref="A1:C2"/>
    <mergeCell ref="D1:H2"/>
    <mergeCell ref="I2:J2"/>
    <mergeCell ref="A3:C3"/>
    <mergeCell ref="F3:J3"/>
    <mergeCell ref="F9:J9"/>
    <mergeCell ref="H7:J7"/>
    <mergeCell ref="I8:J8"/>
    <mergeCell ref="A4:C4"/>
    <mergeCell ref="F4:J4"/>
    <mergeCell ref="A5:C5"/>
    <mergeCell ref="A6:C6"/>
    <mergeCell ref="A10:C10"/>
    <mergeCell ref="A11:C13"/>
    <mergeCell ref="D11:D13"/>
    <mergeCell ref="E11:E13"/>
    <mergeCell ref="A7:C7"/>
    <mergeCell ref="A8:C8"/>
    <mergeCell ref="A9:C9"/>
    <mergeCell ref="A16:C17"/>
    <mergeCell ref="D16:D17"/>
    <mergeCell ref="E16:E17"/>
    <mergeCell ref="A14:C14"/>
    <mergeCell ref="A15:C15"/>
    <mergeCell ref="A20:C21"/>
    <mergeCell ref="D20:D21"/>
    <mergeCell ref="E20:E21"/>
    <mergeCell ref="A18:C19"/>
    <mergeCell ref="D18:D19"/>
    <mergeCell ref="E18:E19"/>
    <mergeCell ref="A22:C22"/>
    <mergeCell ref="D22:D23"/>
    <mergeCell ref="E22:E23"/>
    <mergeCell ref="A23:C23"/>
    <mergeCell ref="A24:C24"/>
    <mergeCell ref="D24:D25"/>
    <mergeCell ref="E24:E25"/>
    <mergeCell ref="A25:C25"/>
    <mergeCell ref="D30:D31"/>
    <mergeCell ref="E30:E31"/>
    <mergeCell ref="G10:J10"/>
    <mergeCell ref="G24:H24"/>
    <mergeCell ref="F11:J11"/>
    <mergeCell ref="H13:I13"/>
    <mergeCell ref="G22:H22"/>
    <mergeCell ref="F18:J18"/>
    <mergeCell ref="F17:J17"/>
    <mergeCell ref="F23:J23"/>
    <mergeCell ref="F21:J21"/>
    <mergeCell ref="F20:J20"/>
    <mergeCell ref="F19:J19"/>
  </mergeCells>
  <pageMargins left="0.25" right="0.25" top="0.75" bottom="0.75" header="0.3" footer="0.3"/>
  <pageSetup paperSize="9" scale="86" orientation="portrait" r:id="rId1"/>
  <rowBreaks count="5" manualBreakCount="5">
    <brk id="3" max="16383" man="1"/>
    <brk id="5" max="16383" man="1"/>
    <brk id="20" max="16383" man="1"/>
    <brk id="26" max="16383" man="1"/>
    <brk id="38" max="16383" man="1"/>
  </rowBreaks>
  <colBreaks count="2" manualBreakCount="2">
    <brk id="5" max="1048575" man="1"/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INPUT</vt:lpstr>
      <vt:lpstr>مشخصات فنی</vt:lpstr>
      <vt:lpstr>تاییدیه اجزا</vt:lpstr>
      <vt:lpstr>گواهی</vt:lpstr>
      <vt:lpstr>'تاییدیه اجزا'!Print_Area</vt:lpstr>
      <vt:lpstr>'مشخصات فنی'!Print_Area</vt:lpstr>
      <vt:lpstr>'تاییدیه اجزا'!Print_Titles</vt:lpstr>
      <vt:lpstr>'مشخصات فنی'!Print_Titles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oral</dc:creator>
  <cp:lastModifiedBy>Amirata Lotfi</cp:lastModifiedBy>
  <cp:lastPrinted>2024-01-04T04:58:27Z</cp:lastPrinted>
  <dcterms:created xsi:type="dcterms:W3CDTF">2020-09-05T06:40:11Z</dcterms:created>
  <dcterms:modified xsi:type="dcterms:W3CDTF">2024-01-04T05:01:23Z</dcterms:modified>
</cp:coreProperties>
</file>